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nDiskSecureAccess\chiavetta 17.4.2021\Concorsi\Fondazione RESTART\Bilanci\Previsionale 2025\"/>
    </mc:Choice>
  </mc:AlternateContent>
  <xr:revisionPtr revIDLastSave="0" documentId="8_{2D2A31B0-D9D0-47EF-8235-9A3BC70B29E8}" xr6:coauthVersionLast="47" xr6:coauthVersionMax="47" xr10:uidLastSave="{00000000-0000-0000-0000-000000000000}"/>
  <bookViews>
    <workbookView xWindow="144" yWindow="108" windowWidth="22896" windowHeight="12132" xr2:uid="{26C12608-E491-42C9-972C-E0D96860B227}"/>
  </bookViews>
  <sheets>
    <sheet name="Budget 3M" sheetId="1" r:id="rId1"/>
    <sheet name="Sheet1" sheetId="3" r:id="rId2"/>
    <sheet name="Recap&amp;Chart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65" i="1" l="1"/>
  <c r="V165" i="1"/>
  <c r="U165" i="1"/>
  <c r="T165" i="1"/>
  <c r="W163" i="1"/>
  <c r="V163" i="1"/>
  <c r="U163" i="1"/>
  <c r="T163" i="1"/>
  <c r="W162" i="1"/>
  <c r="V162" i="1"/>
  <c r="U162" i="1"/>
  <c r="T162" i="1"/>
  <c r="S162" i="1"/>
  <c r="R165" i="1"/>
  <c r="Q165" i="1"/>
  <c r="P165" i="1"/>
  <c r="O165" i="1"/>
  <c r="R163" i="1"/>
  <c r="Q163" i="1"/>
  <c r="P163" i="1"/>
  <c r="O163" i="1"/>
  <c r="R162" i="1"/>
  <c r="Q162" i="1"/>
  <c r="P162" i="1"/>
  <c r="O162" i="1"/>
  <c r="S149" i="1"/>
  <c r="S148" i="1"/>
  <c r="N134" i="1"/>
  <c r="D210" i="1"/>
  <c r="M100" i="1"/>
  <c r="L100" i="1"/>
  <c r="K100" i="1"/>
  <c r="J100" i="1"/>
  <c r="X154" i="1"/>
  <c r="S154" i="1"/>
  <c r="N154" i="1"/>
  <c r="I154" i="1"/>
  <c r="H162" i="1" l="1"/>
  <c r="G162" i="1"/>
  <c r="F162" i="1"/>
  <c r="E162" i="1"/>
  <c r="M162" i="1"/>
  <c r="L162" i="1"/>
  <c r="K162" i="1"/>
  <c r="J162" i="1"/>
  <c r="N45" i="1"/>
  <c r="N47" i="1"/>
  <c r="N48" i="1"/>
  <c r="N49" i="1"/>
  <c r="N50" i="1"/>
  <c r="N51" i="1"/>
  <c r="N52" i="1"/>
  <c r="N53" i="1"/>
  <c r="N55" i="1"/>
  <c r="N56" i="1"/>
  <c r="N57" i="1"/>
  <c r="N59" i="1"/>
  <c r="N60" i="1"/>
  <c r="N61" i="1"/>
  <c r="N63" i="1"/>
  <c r="N65" i="1"/>
  <c r="N67" i="1"/>
  <c r="N44" i="1"/>
  <c r="I216" i="1" l="1"/>
  <c r="I215" i="1"/>
  <c r="X216" i="1"/>
  <c r="X215" i="1"/>
  <c r="S216" i="1"/>
  <c r="S215" i="1"/>
  <c r="X144" i="1" l="1"/>
  <c r="S144" i="1"/>
  <c r="N144" i="1"/>
  <c r="I144" i="1"/>
  <c r="X114" i="1"/>
  <c r="S114" i="1"/>
  <c r="N114" i="1"/>
  <c r="I114" i="1"/>
  <c r="X113" i="1"/>
  <c r="S113" i="1"/>
  <c r="N113" i="1"/>
  <c r="I113" i="1"/>
  <c r="X109" i="1"/>
  <c r="S109" i="1"/>
  <c r="N109" i="1"/>
  <c r="I109" i="1"/>
  <c r="X108" i="1"/>
  <c r="S108" i="1"/>
  <c r="N108" i="1"/>
  <c r="I108" i="1"/>
  <c r="X104" i="1"/>
  <c r="S104" i="1"/>
  <c r="N104" i="1"/>
  <c r="I104" i="1"/>
  <c r="X103" i="1"/>
  <c r="S103" i="1"/>
  <c r="N103" i="1"/>
  <c r="I103" i="1"/>
  <c r="X98" i="1"/>
  <c r="S98" i="1"/>
  <c r="N98" i="1"/>
  <c r="I98" i="1"/>
  <c r="X97" i="1"/>
  <c r="S97" i="1"/>
  <c r="N97" i="1"/>
  <c r="I97" i="1"/>
  <c r="X93" i="1"/>
  <c r="S93" i="1"/>
  <c r="N93" i="1"/>
  <c r="I93" i="1"/>
  <c r="X92" i="1"/>
  <c r="S92" i="1"/>
  <c r="N92" i="1"/>
  <c r="I92" i="1"/>
  <c r="X88" i="1"/>
  <c r="S88" i="1"/>
  <c r="N88" i="1"/>
  <c r="I88" i="1"/>
  <c r="X87" i="1"/>
  <c r="S87" i="1"/>
  <c r="N87" i="1"/>
  <c r="I87" i="1"/>
  <c r="X83" i="1"/>
  <c r="S83" i="1"/>
  <c r="N83" i="1"/>
  <c r="I83" i="1"/>
  <c r="X82" i="1"/>
  <c r="S82" i="1"/>
  <c r="N82" i="1"/>
  <c r="I82" i="1"/>
  <c r="X78" i="1"/>
  <c r="S78" i="1"/>
  <c r="N78" i="1"/>
  <c r="I78" i="1"/>
  <c r="X77" i="1"/>
  <c r="S77" i="1"/>
  <c r="N77" i="1"/>
  <c r="I77" i="1"/>
  <c r="N73" i="1"/>
  <c r="N72" i="1"/>
  <c r="I73" i="1"/>
  <c r="I72" i="1"/>
  <c r="S73" i="1"/>
  <c r="S72" i="1"/>
  <c r="X73" i="1"/>
  <c r="X72" i="1"/>
  <c r="K68" i="1"/>
  <c r="L68" i="1"/>
  <c r="M68" i="1"/>
  <c r="J68" i="1"/>
  <c r="K66" i="1"/>
  <c r="L66" i="1"/>
  <c r="M66" i="1"/>
  <c r="J66" i="1"/>
  <c r="N66" i="1" s="1"/>
  <c r="K64" i="1"/>
  <c r="L64" i="1"/>
  <c r="M64" i="1"/>
  <c r="J64" i="1"/>
  <c r="K62" i="1"/>
  <c r="L62" i="1"/>
  <c r="M62" i="1"/>
  <c r="K58" i="1"/>
  <c r="L58" i="1"/>
  <c r="M58" i="1"/>
  <c r="J62" i="1"/>
  <c r="N62" i="1" s="1"/>
  <c r="J58" i="1"/>
  <c r="N58" i="1" l="1"/>
  <c r="N64" i="1"/>
  <c r="N68" i="1"/>
  <c r="I66" i="1"/>
  <c r="S66" i="1"/>
  <c r="X66" i="1"/>
  <c r="I67" i="1"/>
  <c r="S67" i="1"/>
  <c r="X67" i="1"/>
  <c r="M54" i="1"/>
  <c r="L54" i="1"/>
  <c r="K54" i="1"/>
  <c r="J54" i="1"/>
  <c r="K46" i="1"/>
  <c r="L46" i="1"/>
  <c r="M46" i="1"/>
  <c r="J46" i="1"/>
  <c r="X68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S68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8" i="1"/>
  <c r="A42" i="1"/>
  <c r="A70" i="1" s="1"/>
  <c r="I44" i="1"/>
  <c r="W42" i="1"/>
  <c r="V42" i="1"/>
  <c r="U42" i="1"/>
  <c r="T42" i="1"/>
  <c r="R42" i="1"/>
  <c r="Q42" i="1"/>
  <c r="P42" i="1"/>
  <c r="O42" i="1"/>
  <c r="H42" i="1"/>
  <c r="G42" i="1"/>
  <c r="F42" i="1"/>
  <c r="W192" i="1"/>
  <c r="V192" i="1"/>
  <c r="U192" i="1"/>
  <c r="M194" i="1"/>
  <c r="R194" i="1"/>
  <c r="Q194" i="1"/>
  <c r="P194" i="1"/>
  <c r="O194" i="1"/>
  <c r="X204" i="1"/>
  <c r="X202" i="1" s="1"/>
  <c r="W202" i="1"/>
  <c r="V202" i="1"/>
  <c r="U202" i="1"/>
  <c r="T202" i="1"/>
  <c r="X200" i="1"/>
  <c r="X198" i="1" s="1"/>
  <c r="W198" i="1"/>
  <c r="V198" i="1"/>
  <c r="U198" i="1"/>
  <c r="T198" i="1"/>
  <c r="X196" i="1"/>
  <c r="X195" i="1"/>
  <c r="X180" i="1"/>
  <c r="W180" i="1"/>
  <c r="V180" i="1"/>
  <c r="U180" i="1"/>
  <c r="T180" i="1"/>
  <c r="X177" i="1"/>
  <c r="X176" i="1"/>
  <c r="X175" i="1"/>
  <c r="X174" i="1"/>
  <c r="W172" i="1"/>
  <c r="V172" i="1"/>
  <c r="U172" i="1"/>
  <c r="T172" i="1"/>
  <c r="X167" i="1"/>
  <c r="W167" i="1"/>
  <c r="V167" i="1"/>
  <c r="U167" i="1"/>
  <c r="T167" i="1"/>
  <c r="X165" i="1"/>
  <c r="X164" i="1"/>
  <c r="X163" i="1"/>
  <c r="X162" i="1"/>
  <c r="W160" i="1"/>
  <c r="V160" i="1"/>
  <c r="U160" i="1"/>
  <c r="T160" i="1"/>
  <c r="X158" i="1"/>
  <c r="X156" i="1" s="1"/>
  <c r="W156" i="1"/>
  <c r="V156" i="1"/>
  <c r="U156" i="1"/>
  <c r="T156" i="1"/>
  <c r="V124" i="1"/>
  <c r="X153" i="1"/>
  <c r="X152" i="1"/>
  <c r="X151" i="1"/>
  <c r="X150" i="1"/>
  <c r="X149" i="1"/>
  <c r="X148" i="1"/>
  <c r="X147" i="1"/>
  <c r="X146" i="1"/>
  <c r="X145" i="1"/>
  <c r="X143" i="1"/>
  <c r="X142" i="1"/>
  <c r="X141" i="1"/>
  <c r="X140" i="1"/>
  <c r="X139" i="1"/>
  <c r="X138" i="1"/>
  <c r="X137" i="1"/>
  <c r="X136" i="1"/>
  <c r="X135" i="1"/>
  <c r="X134" i="1"/>
  <c r="X133" i="1"/>
  <c r="X132" i="1"/>
  <c r="X131" i="1"/>
  <c r="X130" i="1"/>
  <c r="X129" i="1"/>
  <c r="X128" i="1"/>
  <c r="X127" i="1"/>
  <c r="X126" i="1"/>
  <c r="W124" i="1"/>
  <c r="U124" i="1"/>
  <c r="T124" i="1"/>
  <c r="X122" i="1"/>
  <c r="X120" i="1" s="1"/>
  <c r="W120" i="1"/>
  <c r="V120" i="1"/>
  <c r="U120" i="1"/>
  <c r="T120" i="1"/>
  <c r="X111" i="1"/>
  <c r="W111" i="1"/>
  <c r="V111" i="1"/>
  <c r="U111" i="1"/>
  <c r="T111" i="1"/>
  <c r="W110" i="1"/>
  <c r="V110" i="1"/>
  <c r="U110" i="1"/>
  <c r="T110" i="1"/>
  <c r="X101" i="1"/>
  <c r="W85" i="1"/>
  <c r="V85" i="1"/>
  <c r="U85" i="1"/>
  <c r="T85" i="1"/>
  <c r="W80" i="1"/>
  <c r="V80" i="1"/>
  <c r="U80" i="1"/>
  <c r="T80" i="1"/>
  <c r="W75" i="1"/>
  <c r="V75" i="1"/>
  <c r="U75" i="1"/>
  <c r="T75" i="1"/>
  <c r="W70" i="1"/>
  <c r="V70" i="1"/>
  <c r="U70" i="1"/>
  <c r="T7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W15" i="1"/>
  <c r="V15" i="1"/>
  <c r="U15" i="1"/>
  <c r="T15" i="1"/>
  <c r="T8" i="1"/>
  <c r="T7" i="1"/>
  <c r="U6" i="1"/>
  <c r="V6" i="1" s="1"/>
  <c r="W6" i="1" s="1"/>
  <c r="U4" i="1"/>
  <c r="U5" i="1" s="1"/>
  <c r="U8" i="1" s="1"/>
  <c r="S131" i="1"/>
  <c r="S132" i="1"/>
  <c r="S133" i="1"/>
  <c r="S134" i="1"/>
  <c r="S135" i="1"/>
  <c r="S136" i="1"/>
  <c r="S137" i="1"/>
  <c r="S138" i="1"/>
  <c r="S139" i="1"/>
  <c r="S140" i="1"/>
  <c r="N140" i="1"/>
  <c r="N136" i="1"/>
  <c r="I135" i="1"/>
  <c r="N133" i="1"/>
  <c r="I132" i="1"/>
  <c r="H131" i="1"/>
  <c r="I131" i="1" s="1"/>
  <c r="N132" i="1"/>
  <c r="N135" i="1"/>
  <c r="N137" i="1"/>
  <c r="N138" i="1"/>
  <c r="N139" i="1"/>
  <c r="I133" i="1"/>
  <c r="I134" i="1"/>
  <c r="I136" i="1"/>
  <c r="I137" i="1"/>
  <c r="I138" i="1"/>
  <c r="I139" i="1"/>
  <c r="I140" i="1"/>
  <c r="M165" i="1"/>
  <c r="L165" i="1"/>
  <c r="K165" i="1"/>
  <c r="J165" i="1"/>
  <c r="M163" i="1"/>
  <c r="L163" i="1"/>
  <c r="K163" i="1"/>
  <c r="J163" i="1"/>
  <c r="M126" i="1"/>
  <c r="L126" i="1"/>
  <c r="K126" i="1"/>
  <c r="J126" i="1"/>
  <c r="G126" i="1"/>
  <c r="H126" i="1"/>
  <c r="F126" i="1"/>
  <c r="M153" i="1"/>
  <c r="L153" i="1"/>
  <c r="K153" i="1"/>
  <c r="J153" i="1"/>
  <c r="F153" i="1"/>
  <c r="G153" i="1"/>
  <c r="E153" i="1"/>
  <c r="H153" i="1"/>
  <c r="N149" i="1"/>
  <c r="I149" i="1"/>
  <c r="I127" i="1"/>
  <c r="S127" i="1"/>
  <c r="N127" i="1"/>
  <c r="M128" i="1"/>
  <c r="L128" i="1"/>
  <c r="K128" i="1"/>
  <c r="J128" i="1"/>
  <c r="H128" i="1"/>
  <c r="G128" i="1"/>
  <c r="N54" i="1" l="1"/>
  <c r="N46" i="1"/>
  <c r="J42" i="1"/>
  <c r="J215" i="1" s="1"/>
  <c r="L42" i="1"/>
  <c r="L215" i="1" s="1"/>
  <c r="L216" i="1" s="1"/>
  <c r="M42" i="1"/>
  <c r="M215" i="1" s="1"/>
  <c r="M216" i="1" s="1"/>
  <c r="K42" i="1"/>
  <c r="K215" i="1" s="1"/>
  <c r="K216" i="1" s="1"/>
  <c r="S42" i="1"/>
  <c r="X42" i="1"/>
  <c r="X194" i="1"/>
  <c r="X192" i="1" s="1"/>
  <c r="I42" i="1"/>
  <c r="V107" i="1"/>
  <c r="T107" i="1"/>
  <c r="U107" i="1"/>
  <c r="U106" i="1"/>
  <c r="X110" i="1"/>
  <c r="T192" i="1"/>
  <c r="T206" i="1" s="1"/>
  <c r="W106" i="1"/>
  <c r="X70" i="1"/>
  <c r="X75" i="1"/>
  <c r="X80" i="1"/>
  <c r="X85" i="1"/>
  <c r="X15" i="1"/>
  <c r="X172" i="1"/>
  <c r="X160" i="1"/>
  <c r="U206" i="1"/>
  <c r="X124" i="1"/>
  <c r="V206" i="1"/>
  <c r="W206" i="1"/>
  <c r="V4" i="1"/>
  <c r="V5" i="1" s="1"/>
  <c r="U7" i="1"/>
  <c r="W107" i="1"/>
  <c r="N131" i="1"/>
  <c r="S152" i="1"/>
  <c r="N152" i="1"/>
  <c r="N153" i="1"/>
  <c r="I152" i="1"/>
  <c r="I153" i="1"/>
  <c r="D12" i="2"/>
  <c r="N42" i="1" l="1"/>
  <c r="J216" i="1"/>
  <c r="N216" i="1" s="1"/>
  <c r="N215" i="1"/>
  <c r="V105" i="1"/>
  <c r="T105" i="1"/>
  <c r="V106" i="1"/>
  <c r="T106" i="1"/>
  <c r="W105" i="1"/>
  <c r="U105" i="1"/>
  <c r="X206" i="1"/>
  <c r="X107" i="1"/>
  <c r="V8" i="1"/>
  <c r="V7" i="1"/>
  <c r="W4" i="1"/>
  <c r="W5" i="1" s="1"/>
  <c r="C12" i="2"/>
  <c r="S204" i="1"/>
  <c r="S202" i="1" s="1"/>
  <c r="S200" i="1"/>
  <c r="S198" i="1" s="1"/>
  <c r="S194" i="1"/>
  <c r="S180" i="1"/>
  <c r="S177" i="1"/>
  <c r="S175" i="1"/>
  <c r="S174" i="1"/>
  <c r="S167" i="1"/>
  <c r="S165" i="1"/>
  <c r="S164" i="1"/>
  <c r="S163" i="1"/>
  <c r="S158" i="1"/>
  <c r="S156" i="1" s="1"/>
  <c r="S151" i="1"/>
  <c r="S147" i="1"/>
  <c r="S143" i="1"/>
  <c r="S142" i="1"/>
  <c r="S141" i="1"/>
  <c r="S130" i="1"/>
  <c r="S128" i="1"/>
  <c r="S126" i="1"/>
  <c r="S122" i="1"/>
  <c r="S120" i="1" s="1"/>
  <c r="S111" i="1"/>
  <c r="S101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9" i="1"/>
  <c r="N205" i="1"/>
  <c r="N202" i="1" s="1"/>
  <c r="N180" i="1"/>
  <c r="N177" i="1"/>
  <c r="N175" i="1"/>
  <c r="N174" i="1"/>
  <c r="N167" i="1"/>
  <c r="N165" i="1"/>
  <c r="N164" i="1"/>
  <c r="N163" i="1"/>
  <c r="N162" i="1"/>
  <c r="N158" i="1"/>
  <c r="N156" i="1" s="1"/>
  <c r="N151" i="1"/>
  <c r="N150" i="1"/>
  <c r="N147" i="1"/>
  <c r="N146" i="1"/>
  <c r="N145" i="1"/>
  <c r="N143" i="1"/>
  <c r="N142" i="1"/>
  <c r="N141" i="1"/>
  <c r="N129" i="1"/>
  <c r="N122" i="1"/>
  <c r="N120" i="1" s="1"/>
  <c r="N111" i="1"/>
  <c r="N106" i="1"/>
  <c r="N101" i="1"/>
  <c r="N95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9" i="1"/>
  <c r="I205" i="1"/>
  <c r="I202" i="1" s="1"/>
  <c r="I196" i="1"/>
  <c r="I195" i="1"/>
  <c r="I177" i="1"/>
  <c r="I175" i="1"/>
  <c r="I174" i="1"/>
  <c r="I164" i="1"/>
  <c r="I162" i="1"/>
  <c r="I158" i="1"/>
  <c r="I156" i="1" s="1"/>
  <c r="I151" i="1"/>
  <c r="I150" i="1"/>
  <c r="I147" i="1"/>
  <c r="I146" i="1"/>
  <c r="I145" i="1"/>
  <c r="I143" i="1"/>
  <c r="I142" i="1"/>
  <c r="I141" i="1"/>
  <c r="I129" i="1"/>
  <c r="I122" i="1"/>
  <c r="I120" i="1" s="1"/>
  <c r="I95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80" i="1"/>
  <c r="I167" i="1"/>
  <c r="I111" i="1"/>
  <c r="I106" i="1"/>
  <c r="I101" i="1"/>
  <c r="J7" i="1"/>
  <c r="J8" i="1"/>
  <c r="J9" i="1"/>
  <c r="J15" i="1"/>
  <c r="J70" i="1"/>
  <c r="J75" i="1"/>
  <c r="J80" i="1"/>
  <c r="J85" i="1"/>
  <c r="J90" i="1"/>
  <c r="J95" i="1"/>
  <c r="J101" i="1"/>
  <c r="J106" i="1"/>
  <c r="J111" i="1"/>
  <c r="J120" i="1"/>
  <c r="J156" i="1"/>
  <c r="J160" i="1"/>
  <c r="J167" i="1"/>
  <c r="J172" i="1"/>
  <c r="J180" i="1"/>
  <c r="J194" i="1"/>
  <c r="J198" i="1"/>
  <c r="J202" i="1"/>
  <c r="E202" i="1"/>
  <c r="F202" i="1"/>
  <c r="G202" i="1"/>
  <c r="H202" i="1"/>
  <c r="K202" i="1"/>
  <c r="L202" i="1"/>
  <c r="M202" i="1"/>
  <c r="O202" i="1"/>
  <c r="P202" i="1"/>
  <c r="Q202" i="1"/>
  <c r="R202" i="1"/>
  <c r="J116" i="1" l="1"/>
  <c r="V102" i="1"/>
  <c r="T102" i="1"/>
  <c r="U101" i="1"/>
  <c r="T101" i="1"/>
  <c r="W102" i="1"/>
  <c r="W100" i="1" s="1"/>
  <c r="V101" i="1"/>
  <c r="X106" i="1"/>
  <c r="U102" i="1"/>
  <c r="U100" i="1" s="1"/>
  <c r="W101" i="1"/>
  <c r="W8" i="1"/>
  <c r="W7" i="1"/>
  <c r="J124" i="1"/>
  <c r="I75" i="1"/>
  <c r="N70" i="1"/>
  <c r="N80" i="1"/>
  <c r="S160" i="1"/>
  <c r="N75" i="1"/>
  <c r="S75" i="1"/>
  <c r="S85" i="1"/>
  <c r="I85" i="1"/>
  <c r="S80" i="1"/>
  <c r="N160" i="1"/>
  <c r="N85" i="1"/>
  <c r="S70" i="1"/>
  <c r="S15" i="1"/>
  <c r="I70" i="1"/>
  <c r="I80" i="1"/>
  <c r="I90" i="1"/>
  <c r="N15" i="1"/>
  <c r="N90" i="1"/>
  <c r="J192" i="1"/>
  <c r="I15" i="1"/>
  <c r="G10" i="2"/>
  <c r="N148" i="1"/>
  <c r="I148" i="1"/>
  <c r="A106" i="1"/>
  <c r="A111" i="1" s="1"/>
  <c r="F165" i="1"/>
  <c r="G165" i="1"/>
  <c r="H165" i="1"/>
  <c r="E165" i="1"/>
  <c r="F163" i="1"/>
  <c r="G163" i="1"/>
  <c r="H163" i="1"/>
  <c r="E163" i="1"/>
  <c r="O198" i="1"/>
  <c r="P198" i="1"/>
  <c r="Q198" i="1"/>
  <c r="R198" i="1"/>
  <c r="V100" i="1" l="1"/>
  <c r="T100" i="1"/>
  <c r="I163" i="1"/>
  <c r="J206" i="1"/>
  <c r="I165" i="1"/>
  <c r="O160" i="1"/>
  <c r="P160" i="1"/>
  <c r="Q160" i="1"/>
  <c r="R160" i="1"/>
  <c r="J208" i="1" l="1"/>
  <c r="V95" i="1"/>
  <c r="U95" i="1"/>
  <c r="X100" i="1"/>
  <c r="W95" i="1"/>
  <c r="I100" i="1"/>
  <c r="S196" i="1"/>
  <c r="S195" i="1"/>
  <c r="N100" i="1"/>
  <c r="N196" i="1"/>
  <c r="I160" i="1"/>
  <c r="N195" i="1"/>
  <c r="O192" i="1"/>
  <c r="P192" i="1"/>
  <c r="Q192" i="1"/>
  <c r="R192" i="1"/>
  <c r="O180" i="1"/>
  <c r="P180" i="1"/>
  <c r="Q180" i="1"/>
  <c r="R180" i="1"/>
  <c r="P172" i="1"/>
  <c r="Q172" i="1"/>
  <c r="R172" i="1"/>
  <c r="O167" i="1"/>
  <c r="P167" i="1"/>
  <c r="Q167" i="1"/>
  <c r="R167" i="1"/>
  <c r="L198" i="1"/>
  <c r="M198" i="1"/>
  <c r="F198" i="1"/>
  <c r="G198" i="1"/>
  <c r="H198" i="1"/>
  <c r="O156" i="1"/>
  <c r="P156" i="1"/>
  <c r="Q156" i="1"/>
  <c r="R156" i="1"/>
  <c r="O120" i="1"/>
  <c r="P120" i="1"/>
  <c r="Q120" i="1"/>
  <c r="R120" i="1"/>
  <c r="O110" i="1"/>
  <c r="P110" i="1"/>
  <c r="Q110" i="1"/>
  <c r="R110" i="1"/>
  <c r="O111" i="1"/>
  <c r="P111" i="1"/>
  <c r="Q111" i="1"/>
  <c r="R111" i="1"/>
  <c r="O70" i="1"/>
  <c r="P70" i="1"/>
  <c r="Q70" i="1"/>
  <c r="R70" i="1"/>
  <c r="O75" i="1"/>
  <c r="P75" i="1"/>
  <c r="Q75" i="1"/>
  <c r="R75" i="1"/>
  <c r="O80" i="1"/>
  <c r="P80" i="1"/>
  <c r="Q80" i="1"/>
  <c r="R80" i="1"/>
  <c r="O85" i="1"/>
  <c r="P85" i="1"/>
  <c r="Q85" i="1"/>
  <c r="R85" i="1"/>
  <c r="O15" i="1"/>
  <c r="P15" i="1"/>
  <c r="Q15" i="1"/>
  <c r="R15" i="1"/>
  <c r="O8" i="1"/>
  <c r="O7" i="1"/>
  <c r="P6" i="1"/>
  <c r="Q6" i="1" s="1"/>
  <c r="R6" i="1" s="1"/>
  <c r="P4" i="1"/>
  <c r="P5" i="1" s="1"/>
  <c r="Q4" i="1" s="1"/>
  <c r="Q5" i="1" s="1"/>
  <c r="R4" i="1" s="1"/>
  <c r="R5" i="1" s="1"/>
  <c r="R8" i="1" s="1"/>
  <c r="F172" i="1"/>
  <c r="G172" i="1"/>
  <c r="H172" i="1"/>
  <c r="L172" i="1"/>
  <c r="M172" i="1"/>
  <c r="E160" i="1"/>
  <c r="F160" i="1"/>
  <c r="G160" i="1"/>
  <c r="H160" i="1"/>
  <c r="K160" i="1"/>
  <c r="L160" i="1"/>
  <c r="M160" i="1"/>
  <c r="I116" i="1" l="1"/>
  <c r="N116" i="1"/>
  <c r="X95" i="1"/>
  <c r="T95" i="1"/>
  <c r="S110" i="1"/>
  <c r="S192" i="1"/>
  <c r="S145" i="1"/>
  <c r="S146" i="1"/>
  <c r="N130" i="1"/>
  <c r="I126" i="1"/>
  <c r="O172" i="1"/>
  <c r="S176" i="1"/>
  <c r="S172" i="1" s="1"/>
  <c r="S129" i="1"/>
  <c r="E172" i="1"/>
  <c r="I176" i="1"/>
  <c r="I172" i="1" s="1"/>
  <c r="N128" i="1"/>
  <c r="K198" i="1"/>
  <c r="N200" i="1"/>
  <c r="N198" i="1" s="1"/>
  <c r="N126" i="1"/>
  <c r="E198" i="1"/>
  <c r="I200" i="1"/>
  <c r="I198" i="1" s="1"/>
  <c r="K172" i="1"/>
  <c r="N176" i="1"/>
  <c r="N172" i="1" s="1"/>
  <c r="I130" i="1"/>
  <c r="I128" i="1"/>
  <c r="R107" i="1"/>
  <c r="Q106" i="1"/>
  <c r="Q8" i="1"/>
  <c r="P106" i="1"/>
  <c r="P7" i="1"/>
  <c r="Q7" i="1"/>
  <c r="P107" i="1"/>
  <c r="R7" i="1"/>
  <c r="O107" i="1"/>
  <c r="R106" i="1"/>
  <c r="P8" i="1"/>
  <c r="Q107" i="1"/>
  <c r="V90" i="1" l="1"/>
  <c r="W90" i="1"/>
  <c r="U90" i="1"/>
  <c r="O106" i="1"/>
  <c r="S106" i="1"/>
  <c r="S107" i="1"/>
  <c r="S124" i="1"/>
  <c r="S206" i="1" s="1"/>
  <c r="H15" i="1"/>
  <c r="V116" i="1" l="1"/>
  <c r="V208" i="1" s="1"/>
  <c r="W116" i="1"/>
  <c r="W208" i="1" s="1"/>
  <c r="U116" i="1"/>
  <c r="U208" i="1" s="1"/>
  <c r="X90" i="1"/>
  <c r="T90" i="1"/>
  <c r="Q100" i="1"/>
  <c r="P101" i="1"/>
  <c r="R101" i="1"/>
  <c r="O100" i="1"/>
  <c r="P100" i="1"/>
  <c r="O101" i="1"/>
  <c r="R100" i="1"/>
  <c r="Q101" i="1"/>
  <c r="Q124" i="1" l="1"/>
  <c r="Q206" i="1" s="1"/>
  <c r="P124" i="1"/>
  <c r="P206" i="1" s="1"/>
  <c r="R124" i="1"/>
  <c r="R206" i="1" s="1"/>
  <c r="T116" i="1"/>
  <c r="T208" i="1" s="1"/>
  <c r="X116" i="1"/>
  <c r="X208" i="1" s="1"/>
  <c r="O124" i="1"/>
  <c r="O206" i="1" s="1"/>
  <c r="S100" i="1"/>
  <c r="L194" i="1"/>
  <c r="K194" i="1"/>
  <c r="H194" i="1"/>
  <c r="G194" i="1"/>
  <c r="F194" i="1"/>
  <c r="E194" i="1"/>
  <c r="G11" i="2" l="1"/>
  <c r="L124" i="1"/>
  <c r="H124" i="1"/>
  <c r="G124" i="1"/>
  <c r="I194" i="1"/>
  <c r="I192" i="1" s="1"/>
  <c r="S95" i="1"/>
  <c r="N194" i="1"/>
  <c r="N192" i="1" s="1"/>
  <c r="P95" i="1"/>
  <c r="M124" i="1"/>
  <c r="R95" i="1"/>
  <c r="Q95" i="1"/>
  <c r="E192" i="1"/>
  <c r="F192" i="1"/>
  <c r="G192" i="1"/>
  <c r="H192" i="1"/>
  <c r="M192" i="1"/>
  <c r="K192" i="1"/>
  <c r="L192" i="1"/>
  <c r="K124" i="1" l="1"/>
  <c r="F124" i="1"/>
  <c r="O95" i="1"/>
  <c r="E124" i="1"/>
  <c r="I124" i="1"/>
  <c r="I206" i="1" s="1"/>
  <c r="I208" i="1" s="1"/>
  <c r="N124" i="1"/>
  <c r="N206" i="1" s="1"/>
  <c r="N208" i="1" s="1"/>
  <c r="Q90" i="1" l="1"/>
  <c r="R90" i="1"/>
  <c r="P90" i="1"/>
  <c r="R116" i="1" l="1"/>
  <c r="R208" i="1" s="1"/>
  <c r="P116" i="1"/>
  <c r="P208" i="1" s="1"/>
  <c r="Q116" i="1"/>
  <c r="Q208" i="1" s="1"/>
  <c r="O90" i="1"/>
  <c r="S90" i="1"/>
  <c r="E167" i="1"/>
  <c r="F167" i="1"/>
  <c r="G167" i="1"/>
  <c r="H167" i="1"/>
  <c r="K167" i="1"/>
  <c r="L167" i="1"/>
  <c r="M167" i="1"/>
  <c r="S116" i="1" l="1"/>
  <c r="S208" i="1" s="1"/>
  <c r="O116" i="1"/>
  <c r="O208" i="1" s="1"/>
  <c r="O210" i="1" s="1"/>
  <c r="E180" i="1"/>
  <c r="F180" i="1"/>
  <c r="G180" i="1"/>
  <c r="H180" i="1"/>
  <c r="K180" i="1"/>
  <c r="L180" i="1"/>
  <c r="M180" i="1"/>
  <c r="E156" i="1"/>
  <c r="F156" i="1"/>
  <c r="G156" i="1"/>
  <c r="H156" i="1"/>
  <c r="K156" i="1"/>
  <c r="L156" i="1"/>
  <c r="M156" i="1"/>
  <c r="E120" i="1"/>
  <c r="F120" i="1"/>
  <c r="G120" i="1"/>
  <c r="H120" i="1"/>
  <c r="K120" i="1"/>
  <c r="L120" i="1"/>
  <c r="M120" i="1"/>
  <c r="M111" i="1"/>
  <c r="L111" i="1"/>
  <c r="K111" i="1"/>
  <c r="H111" i="1"/>
  <c r="G111" i="1"/>
  <c r="F111" i="1"/>
  <c r="E111" i="1"/>
  <c r="M106" i="1"/>
  <c r="L106" i="1"/>
  <c r="K106" i="1"/>
  <c r="H106" i="1"/>
  <c r="G106" i="1"/>
  <c r="F106" i="1"/>
  <c r="E106" i="1"/>
  <c r="M101" i="1"/>
  <c r="L101" i="1"/>
  <c r="K101" i="1"/>
  <c r="H101" i="1"/>
  <c r="G101" i="1"/>
  <c r="F101" i="1"/>
  <c r="E101" i="1"/>
  <c r="M95" i="1"/>
  <c r="L95" i="1"/>
  <c r="K95" i="1"/>
  <c r="H95" i="1"/>
  <c r="G95" i="1"/>
  <c r="F95" i="1"/>
  <c r="M90" i="1"/>
  <c r="L90" i="1"/>
  <c r="K90" i="1"/>
  <c r="H90" i="1"/>
  <c r="G90" i="1"/>
  <c r="F90" i="1"/>
  <c r="M85" i="1"/>
  <c r="L85" i="1"/>
  <c r="K85" i="1"/>
  <c r="H85" i="1"/>
  <c r="G85" i="1"/>
  <c r="F85" i="1"/>
  <c r="M80" i="1"/>
  <c r="L80" i="1"/>
  <c r="K80" i="1"/>
  <c r="H80" i="1"/>
  <c r="G80" i="1"/>
  <c r="F80" i="1"/>
  <c r="M75" i="1"/>
  <c r="L75" i="1"/>
  <c r="K75" i="1"/>
  <c r="H75" i="1"/>
  <c r="G75" i="1"/>
  <c r="F75" i="1"/>
  <c r="F70" i="1"/>
  <c r="G70" i="1"/>
  <c r="H70" i="1"/>
  <c r="K70" i="1"/>
  <c r="L70" i="1"/>
  <c r="M70" i="1"/>
  <c r="E15" i="1"/>
  <c r="F15" i="1"/>
  <c r="G15" i="1"/>
  <c r="K15" i="1"/>
  <c r="L15" i="1"/>
  <c r="M15" i="1"/>
  <c r="A75" i="1"/>
  <c r="A80" i="1" s="1"/>
  <c r="A85" i="1" s="1"/>
  <c r="A90" i="1" s="1"/>
  <c r="A95" i="1" s="1"/>
  <c r="A100" i="1" s="1"/>
  <c r="K6" i="1"/>
  <c r="L6" i="1" s="1"/>
  <c r="M6" i="1" s="1"/>
  <c r="K4" i="1"/>
  <c r="K5" i="1" s="1"/>
  <c r="E9" i="1"/>
  <c r="E8" i="1"/>
  <c r="E7" i="1"/>
  <c r="F6" i="1"/>
  <c r="G6" i="1" s="1"/>
  <c r="H6" i="1" s="1"/>
  <c r="F4" i="1"/>
  <c r="F5" i="1" s="1"/>
  <c r="F9" i="1" s="1"/>
  <c r="E116" i="1" l="1"/>
  <c r="H116" i="1"/>
  <c r="G116" i="1"/>
  <c r="F116" i="1"/>
  <c r="K116" i="1"/>
  <c r="M116" i="1"/>
  <c r="L116" i="1"/>
  <c r="F206" i="1"/>
  <c r="E206" i="1"/>
  <c r="H206" i="1"/>
  <c r="K206" i="1"/>
  <c r="G206" i="1"/>
  <c r="M206" i="1"/>
  <c r="L206" i="1"/>
  <c r="K9" i="1"/>
  <c r="K7" i="1"/>
  <c r="L4" i="1"/>
  <c r="L5" i="1" s="1"/>
  <c r="K8" i="1"/>
  <c r="F8" i="1"/>
  <c r="G4" i="1"/>
  <c r="G5" i="1" s="1"/>
  <c r="F7" i="1"/>
  <c r="F10" i="2" l="1"/>
  <c r="G208" i="1"/>
  <c r="E10" i="2"/>
  <c r="E11" i="2"/>
  <c r="F11" i="2"/>
  <c r="F208" i="1"/>
  <c r="H208" i="1"/>
  <c r="L208" i="1"/>
  <c r="M208" i="1"/>
  <c r="K208" i="1"/>
  <c r="E208" i="1"/>
  <c r="E210" i="1" s="1"/>
  <c r="L8" i="1"/>
  <c r="L9" i="1"/>
  <c r="L7" i="1"/>
  <c r="M4" i="1"/>
  <c r="M5" i="1" s="1"/>
  <c r="G9" i="1"/>
  <c r="G7" i="1"/>
  <c r="H4" i="1"/>
  <c r="H5" i="1" s="1"/>
  <c r="G8" i="1"/>
  <c r="F210" i="1" l="1"/>
  <c r="G210" i="1" s="1"/>
  <c r="H210" i="1" s="1"/>
  <c r="J210" i="1" s="1"/>
  <c r="K210" i="1" s="1"/>
  <c r="L210" i="1" s="1"/>
  <c r="M210" i="1" s="1"/>
  <c r="P210" i="1" s="1"/>
  <c r="Q210" i="1" s="1"/>
  <c r="R210" i="1" s="1"/>
  <c r="T210" i="1" s="1"/>
  <c r="U210" i="1" s="1"/>
  <c r="V210" i="1" s="1"/>
  <c r="W210" i="1" s="1"/>
  <c r="H10" i="2"/>
  <c r="H11" i="2"/>
  <c r="I9" i="1"/>
  <c r="F12" i="2"/>
  <c r="M9" i="1"/>
  <c r="M7" i="1"/>
  <c r="M8" i="1"/>
  <c r="H9" i="1"/>
  <c r="H7" i="1"/>
  <c r="H8" i="1"/>
  <c r="H12" i="2" l="1"/>
  <c r="E12" i="2"/>
  <c r="G12" i="2"/>
  <c r="C47" i="2" l="1"/>
  <c r="I210" i="1"/>
  <c r="D47" i="2" l="1"/>
  <c r="N210" i="1"/>
  <c r="E47" i="2" l="1"/>
  <c r="S210" i="1"/>
  <c r="X210" i="1"/>
</calcChain>
</file>

<file path=xl/sharedStrings.xml><?xml version="1.0" encoding="utf-8"?>
<sst xmlns="http://schemas.openxmlformats.org/spreadsheetml/2006/main" count="207" uniqueCount="123">
  <si>
    <t>Inizio Periodo</t>
  </si>
  <si>
    <t>Fine Periodo</t>
  </si>
  <si>
    <t>Anno</t>
  </si>
  <si>
    <t>Numero Periodo</t>
  </si>
  <si>
    <t>Giorni nel Periodo</t>
  </si>
  <si>
    <t>Forecast</t>
  </si>
  <si>
    <t>Trimestre</t>
  </si>
  <si>
    <t>Ricavi/Entrate</t>
  </si>
  <si>
    <t>Proventi dagli associati per attività mutuali</t>
  </si>
  <si>
    <t xml:space="preserve">Ricavi per prestazioni e cessioni ad associati e fondatori </t>
  </si>
  <si>
    <t>Erogazioni liberali</t>
  </si>
  <si>
    <t>Entrate del 5 per mille</t>
  </si>
  <si>
    <t>Contributi da soggetti privati</t>
  </si>
  <si>
    <t xml:space="preserve">Ricavi per prestazioni e cessioni a terzi </t>
  </si>
  <si>
    <t>Proventi da contratti con Enti pubblici</t>
  </si>
  <si>
    <t>Altri ricavi, rendite e proventi</t>
  </si>
  <si>
    <t>Rimananze Finali</t>
  </si>
  <si>
    <t>Materie prime, sussidiarie, di consumo e merci</t>
  </si>
  <si>
    <t>[Inserire Denominazione]</t>
  </si>
  <si>
    <t>[Inserire Descrizione]</t>
  </si>
  <si>
    <t xml:space="preserve"> </t>
  </si>
  <si>
    <t>Costi/Uscite</t>
  </si>
  <si>
    <t>Servizi</t>
  </si>
  <si>
    <t>Godimento beni di terzi</t>
  </si>
  <si>
    <t>Personale</t>
  </si>
  <si>
    <t>Ammortamenti</t>
  </si>
  <si>
    <t xml:space="preserve">Accantonamenti per rischi ed oneri </t>
  </si>
  <si>
    <t xml:space="preserve">Rimanenze iniziali </t>
  </si>
  <si>
    <t>.</t>
  </si>
  <si>
    <t>Saldo</t>
  </si>
  <si>
    <t>Proventi da quote associative e apporti dei fondatori (promotori e partecipanti)</t>
  </si>
  <si>
    <t xml:space="preserve">Università di Roma, Tor Vergata </t>
  </si>
  <si>
    <t>Consiglio Nazionale delle Ricerche    </t>
  </si>
  <si>
    <t>Politecnico di Bari  </t>
  </si>
  <si>
    <t>Politecnico di Milano </t>
  </si>
  <si>
    <t>Politecnico di Torino</t>
  </si>
  <si>
    <t>Scuola Superiore Sant'Anna di Pisa    </t>
  </si>
  <si>
    <t>Università di Bologna</t>
  </si>
  <si>
    <t>Università di Catania</t>
  </si>
  <si>
    <t>Università di Firenze </t>
  </si>
  <si>
    <t>Università di Napoli Federico II</t>
  </si>
  <si>
    <t>Università di Padova</t>
  </si>
  <si>
    <t>Università di Reggio Calabria</t>
  </si>
  <si>
    <t>Università di Roma Sapienza</t>
  </si>
  <si>
    <t>Consorzio Nazionale Interuniver. per le TLC</t>
  </si>
  <si>
    <t>Fondazione Ugo Bordoni </t>
  </si>
  <si>
    <t xml:space="preserve">Open Fiber   </t>
  </si>
  <si>
    <t xml:space="preserve">TIM   </t>
  </si>
  <si>
    <t xml:space="preserve">Vodafone   </t>
  </si>
  <si>
    <t xml:space="preserve">Wind Tre   </t>
  </si>
  <si>
    <t>Prysmian </t>
  </si>
  <si>
    <t>ITALTEL </t>
  </si>
  <si>
    <t>Athonet    </t>
  </si>
  <si>
    <t>TIESSE S.p.A.</t>
  </si>
  <si>
    <t>Assicurazione D&amp;O</t>
  </si>
  <si>
    <t>Oneri diversi di gestione</t>
  </si>
  <si>
    <t>Servizi postali e spedizioni</t>
  </si>
  <si>
    <t>Collegio dei Revisori dei Conti</t>
  </si>
  <si>
    <t>Dotazioni del personale dipendente - apparecchiature elettroniche</t>
  </si>
  <si>
    <t>Dotazioni del personale dipendente - cancelleria</t>
  </si>
  <si>
    <t>Programme Manager - Contributi e TFR</t>
  </si>
  <si>
    <t xml:space="preserve">Ministero dell'Università e della Ricerca - Fondi Avviso n.341 del 15-03-2022 </t>
  </si>
  <si>
    <t>Spese per attività scientifica</t>
  </si>
  <si>
    <t xml:space="preserve">Budget </t>
  </si>
  <si>
    <t>Spese di costituzione</t>
  </si>
  <si>
    <t>Viaggi e trasporti</t>
  </si>
  <si>
    <t xml:space="preserve">Garanzia per Anticipazione </t>
  </si>
  <si>
    <t xml:space="preserve">Gestione social network e servizi di grafica/multimediali </t>
  </si>
  <si>
    <t xml:space="preserve">Commissione Bandi pubblici </t>
  </si>
  <si>
    <t xml:space="preserve">Programme Manager - RAL </t>
  </si>
  <si>
    <t>Eventi RESTART</t>
  </si>
  <si>
    <t>Dotazioni del personale dipendente - licenze (immagini alta qualità)</t>
  </si>
  <si>
    <t>Dipendente Gestionale 1 - VII Contributi e TFR</t>
  </si>
  <si>
    <t>Dipendente Gestionale 1 - VII liv. Full time - RAL</t>
  </si>
  <si>
    <t>Unicredit S.p.A.- Conto corrente bancario, carta di credito e operazioni</t>
  </si>
  <si>
    <t>Atti Notarili</t>
  </si>
  <si>
    <t>Dotazione tecnologiche (da ammortizzare in 5 anni)</t>
  </si>
  <si>
    <t>Arredi (da ammortizzare in 7 anni)</t>
  </si>
  <si>
    <t>Rimborsi e Contributi da enti pubblici (hub RESTART)</t>
  </si>
  <si>
    <t>Gestione finanziaria trasferimenti ai partner</t>
  </si>
  <si>
    <t>Trasferimenti ai Partner degli anticipi/rimborsi MUR - uscite</t>
  </si>
  <si>
    <t>Rimborsi e contributi dal MUR - entrate</t>
  </si>
  <si>
    <t xml:space="preserve">Imposte esercizio </t>
  </si>
  <si>
    <t>IRAP</t>
  </si>
  <si>
    <t>Serivzio di supporto Giuridico Legale</t>
  </si>
  <si>
    <t xml:space="preserve">Servizio di consulenza risk management </t>
  </si>
  <si>
    <t>2024</t>
  </si>
  <si>
    <t>2025</t>
  </si>
  <si>
    <t>2026</t>
  </si>
  <si>
    <t>FORECAST - DIFFERENZA RICAVI/ENTRATE - COSTI/USCITE</t>
  </si>
  <si>
    <t>FORECAST - CASSA DELLA FONDAZIONE</t>
  </si>
  <si>
    <t>Saldo cassa al 31.12</t>
  </si>
  <si>
    <t>2022</t>
  </si>
  <si>
    <t>Totale</t>
  </si>
  <si>
    <t>2023*</t>
  </si>
  <si>
    <t>* Dati al 30.09.2023</t>
  </si>
  <si>
    <t>Forecast (Annuale)</t>
  </si>
  <si>
    <t>Serizio di supporto Contabile e Fiscale (nuovo)</t>
  </si>
  <si>
    <t>Serizio di supporto Contabile e Fiscale (vecchio)</t>
  </si>
  <si>
    <t>Consiglio di Amministrazione</t>
  </si>
  <si>
    <t>Telefoni aziendali</t>
  </si>
  <si>
    <t>Servizio di supporto al RUP (Appaltiamo)</t>
  </si>
  <si>
    <t>Modello Organizzativo Privacy MOP</t>
  </si>
  <si>
    <t>DPO incarico Privacyinchiaro</t>
  </si>
  <si>
    <t>Sicurezza RSPP</t>
  </si>
  <si>
    <t>Incarico Medico competente e visite mediche</t>
  </si>
  <si>
    <t>Organismo di vigilanza monocratico</t>
  </si>
  <si>
    <t>Servizio di erogazione buoni pasto del personale</t>
  </si>
  <si>
    <t>Corsi di formazione del personale</t>
  </si>
  <si>
    <t xml:space="preserve">Partecipazione a eventi </t>
  </si>
  <si>
    <t>Servizi di consuenza contabile e fiscale e del lavoro (dal 2026)</t>
  </si>
  <si>
    <t>Servizi professionali - Consulenza legale (dal 2026)</t>
  </si>
  <si>
    <t>Proventi dagli overhead trattenuti dalla Fondazione (3% costi del personale)</t>
  </si>
  <si>
    <t>Leonardo</t>
  </si>
  <si>
    <t>Ericsson</t>
  </si>
  <si>
    <t>Servizi professionali - Consulenza legale 2023</t>
  </si>
  <si>
    <t>Fondo di gestione e riserve da esercizi precedenti</t>
  </si>
  <si>
    <t>Componenti positivi</t>
  </si>
  <si>
    <t>Totale componenti positivi</t>
  </si>
  <si>
    <t>Componenti negativi</t>
  </si>
  <si>
    <t>Totale componenti negativi</t>
  </si>
  <si>
    <t>Risultato di gestione</t>
  </si>
  <si>
    <t>Deposito e Mantenimento Marchio RESTART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</si>
</sst>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;\(#.##0\);\-"/>
  </numFmts>
  <fonts count="1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b/>
      <sz val="18"/>
      <color theme="0"/>
      <name val="Arial"/>
      <family val="2"/>
    </font>
    <font>
      <sz val="9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sz val="10"/>
      <color rgb="FF0379D5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9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379D5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8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0" tint="-0.34998626667073579"/>
        <bgColor indexed="8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5" fillId="0" borderId="0"/>
  </cellStyleXfs>
  <cellXfs count="95">
    <xf numFmtId="0" fontId="0" fillId="0" borderId="0" xfId="0"/>
    <xf numFmtId="0" fontId="2" fillId="2" borderId="0" xfId="0" applyFont="1" applyFill="1"/>
    <xf numFmtId="0" fontId="4" fillId="3" borderId="0" xfId="0" applyFont="1" applyFill="1" applyAlignment="1">
      <alignment horizontal="center" vertical="center"/>
    </xf>
    <xf numFmtId="14" fontId="4" fillId="3" borderId="0" xfId="0" applyNumberFormat="1" applyFont="1" applyFill="1" applyAlignment="1">
      <alignment horizontal="center" vertical="center"/>
    </xf>
    <xf numFmtId="1" fontId="4" fillId="3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0" fontId="1" fillId="3" borderId="0" xfId="0" applyFont="1" applyFill="1"/>
    <xf numFmtId="0" fontId="13" fillId="3" borderId="0" xfId="0" applyFont="1" applyFill="1"/>
    <xf numFmtId="0" fontId="7" fillId="3" borderId="3" xfId="0" applyFont="1" applyFill="1" applyBorder="1"/>
    <xf numFmtId="4" fontId="2" fillId="2" borderId="7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4" fontId="2" fillId="9" borderId="0" xfId="0" applyNumberFormat="1" applyFont="1" applyFill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/>
    </xf>
    <xf numFmtId="4" fontId="12" fillId="2" borderId="6" xfId="0" applyNumberFormat="1" applyFont="1" applyFill="1" applyBorder="1" applyAlignment="1">
      <alignment horizontal="center" vertical="center"/>
    </xf>
    <xf numFmtId="4" fontId="4" fillId="3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1" fontId="11" fillId="7" borderId="0" xfId="0" applyNumberFormat="1" applyFont="1" applyFill="1" applyAlignment="1">
      <alignment horizontal="right" vertical="center" wrapText="1"/>
    </xf>
    <xf numFmtId="4" fontId="2" fillId="2" borderId="9" xfId="0" applyNumberFormat="1" applyFont="1" applyFill="1" applyBorder="1" applyAlignment="1">
      <alignment horizontal="center" vertical="center"/>
    </xf>
    <xf numFmtId="4" fontId="4" fillId="3" borderId="9" xfId="0" applyNumberFormat="1" applyFont="1" applyFill="1" applyBorder="1" applyAlignment="1">
      <alignment horizontal="center" vertical="center"/>
    </xf>
    <xf numFmtId="4" fontId="12" fillId="2" borderId="5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 vertical="center"/>
    </xf>
    <xf numFmtId="4" fontId="12" fillId="0" borderId="6" xfId="0" applyNumberFormat="1" applyFont="1" applyBorder="1" applyAlignment="1">
      <alignment horizontal="center" vertical="center"/>
    </xf>
    <xf numFmtId="0" fontId="0" fillId="2" borderId="0" xfId="0" applyFill="1"/>
    <xf numFmtId="4" fontId="2" fillId="2" borderId="15" xfId="0" applyNumberFormat="1" applyFont="1" applyFill="1" applyBorder="1" applyAlignment="1">
      <alignment horizontal="center" vertical="center"/>
    </xf>
    <xf numFmtId="4" fontId="2" fillId="2" borderId="16" xfId="0" applyNumberFormat="1" applyFont="1" applyFill="1" applyBorder="1" applyAlignment="1">
      <alignment horizontal="center" vertical="center"/>
    </xf>
    <xf numFmtId="4" fontId="2" fillId="2" borderId="17" xfId="0" applyNumberFormat="1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4" fontId="12" fillId="10" borderId="6" xfId="0" applyNumberFormat="1" applyFont="1" applyFill="1" applyBorder="1" applyAlignment="1">
      <alignment horizontal="center" vertical="center"/>
    </xf>
    <xf numFmtId="4" fontId="3" fillId="11" borderId="13" xfId="0" applyNumberFormat="1" applyFont="1" applyFill="1" applyBorder="1" applyAlignment="1">
      <alignment horizontal="center" vertical="center"/>
    </xf>
    <xf numFmtId="4" fontId="3" fillId="11" borderId="14" xfId="0" applyNumberFormat="1" applyFont="1" applyFill="1" applyBorder="1" applyAlignment="1">
      <alignment horizontal="center" vertical="center"/>
    </xf>
    <xf numFmtId="4" fontId="3" fillId="11" borderId="19" xfId="0" applyNumberFormat="1" applyFont="1" applyFill="1" applyBorder="1" applyAlignment="1">
      <alignment horizontal="center" vertical="center"/>
    </xf>
    <xf numFmtId="4" fontId="3" fillId="11" borderId="20" xfId="0" applyNumberFormat="1" applyFont="1" applyFill="1" applyBorder="1" applyAlignment="1">
      <alignment horizontal="center" vertical="center"/>
    </xf>
    <xf numFmtId="4" fontId="3" fillId="11" borderId="18" xfId="0" applyNumberFormat="1" applyFont="1" applyFill="1" applyBorder="1" applyAlignment="1">
      <alignment horizontal="center" vertical="center"/>
    </xf>
    <xf numFmtId="4" fontId="3" fillId="11" borderId="21" xfId="0" applyNumberFormat="1" applyFont="1" applyFill="1" applyBorder="1" applyAlignment="1">
      <alignment horizontal="center" vertical="center"/>
    </xf>
    <xf numFmtId="4" fontId="3" fillId="11" borderId="22" xfId="0" applyNumberFormat="1" applyFont="1" applyFill="1" applyBorder="1" applyAlignment="1">
      <alignment horizontal="center" vertical="center"/>
    </xf>
    <xf numFmtId="4" fontId="3" fillId="11" borderId="23" xfId="0" applyNumberFormat="1" applyFont="1" applyFill="1" applyBorder="1" applyAlignment="1">
      <alignment horizontal="center" vertical="center"/>
    </xf>
    <xf numFmtId="4" fontId="2" fillId="12" borderId="0" xfId="0" applyNumberFormat="1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8" fillId="10" borderId="2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/>
    </xf>
    <xf numFmtId="4" fontId="3" fillId="9" borderId="0" xfId="0" applyNumberFormat="1" applyFont="1" applyFill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2" fontId="3" fillId="2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8" fillId="3" borderId="0" xfId="0" applyFont="1" applyFill="1" applyAlignment="1">
      <alignment horizontal="left" vertical="center"/>
    </xf>
    <xf numFmtId="0" fontId="7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5" fillId="3" borderId="3" xfId="0" applyFont="1" applyFill="1" applyBorder="1" applyAlignment="1">
      <alignment vertical="center"/>
    </xf>
    <xf numFmtId="164" fontId="10" fillId="5" borderId="0" xfId="0" applyNumberFormat="1" applyFont="1" applyFill="1" applyAlignment="1">
      <alignment horizontal="left" vertical="center" wrapText="1"/>
    </xf>
    <xf numFmtId="164" fontId="11" fillId="7" borderId="0" xfId="0" applyNumberFormat="1" applyFont="1" applyFill="1" applyAlignment="1">
      <alignment horizontal="left" vertical="center" wrapText="1"/>
    </xf>
    <xf numFmtId="0" fontId="2" fillId="9" borderId="0" xfId="0" applyFont="1" applyFill="1" applyAlignment="1">
      <alignment vertical="center"/>
    </xf>
    <xf numFmtId="164" fontId="17" fillId="5" borderId="0" xfId="0" applyNumberFormat="1" applyFont="1" applyFill="1" applyAlignment="1">
      <alignment horizontal="left" vertical="center" wrapText="1"/>
    </xf>
    <xf numFmtId="164" fontId="11" fillId="8" borderId="0" xfId="0" applyNumberFormat="1" applyFont="1" applyFill="1" applyAlignment="1">
      <alignment horizontal="left" vertical="center" wrapText="1"/>
    </xf>
    <xf numFmtId="1" fontId="10" fillId="5" borderId="0" xfId="0" applyNumberFormat="1" applyFont="1" applyFill="1" applyAlignment="1">
      <alignment horizontal="right" vertical="center" wrapText="1"/>
    </xf>
    <xf numFmtId="164" fontId="10" fillId="6" borderId="0" xfId="0" applyNumberFormat="1" applyFont="1" applyFill="1" applyAlignment="1">
      <alignment horizontal="left" vertical="center" wrapText="1"/>
    </xf>
    <xf numFmtId="164" fontId="10" fillId="2" borderId="0" xfId="0" applyNumberFormat="1" applyFont="1" applyFill="1" applyAlignment="1">
      <alignment horizontal="left" vertical="center" wrapText="1"/>
    </xf>
    <xf numFmtId="164" fontId="11" fillId="9" borderId="0" xfId="0" applyNumberFormat="1" applyFont="1" applyFill="1" applyAlignment="1">
      <alignment horizontal="left" vertical="center" wrapText="1"/>
    </xf>
    <xf numFmtId="164" fontId="10" fillId="0" borderId="0" xfId="0" applyNumberFormat="1" applyFont="1" applyAlignment="1">
      <alignment horizontal="left" vertical="center" wrapText="1"/>
    </xf>
    <xf numFmtId="0" fontId="3" fillId="2" borderId="1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1" fontId="11" fillId="8" borderId="0" xfId="0" applyNumberFormat="1" applyFont="1" applyFill="1" applyAlignment="1">
      <alignment horizontal="left" vertical="center" wrapText="1"/>
    </xf>
    <xf numFmtId="1" fontId="2" fillId="9" borderId="0" xfId="0" applyNumberFormat="1" applyFont="1" applyFill="1" applyAlignment="1">
      <alignment vertical="center"/>
    </xf>
    <xf numFmtId="1" fontId="11" fillId="5" borderId="0" xfId="0" applyNumberFormat="1" applyFont="1" applyFill="1" applyAlignment="1">
      <alignment horizontal="right" vertical="center" wrapText="1"/>
    </xf>
    <xf numFmtId="0" fontId="2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1" fontId="11" fillId="6" borderId="0" xfId="0" applyNumberFormat="1" applyFont="1" applyFill="1" applyAlignment="1">
      <alignment horizontal="left" vertical="center" wrapText="1"/>
    </xf>
    <xf numFmtId="0" fontId="3" fillId="11" borderId="10" xfId="0" applyFont="1" applyFill="1" applyBorder="1" applyAlignment="1">
      <alignment vertical="center"/>
    </xf>
    <xf numFmtId="0" fontId="3" fillId="11" borderId="11" xfId="0" applyFont="1" applyFill="1" applyBorder="1" applyAlignment="1">
      <alignment vertical="center"/>
    </xf>
    <xf numFmtId="0" fontId="3" fillId="11" borderId="12" xfId="0" applyFont="1" applyFill="1" applyBorder="1" applyAlignment="1">
      <alignment vertical="center"/>
    </xf>
    <xf numFmtId="0" fontId="3" fillId="11" borderId="13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11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</cellXfs>
  <cellStyles count="2">
    <cellStyle name="Normale" xfId="0" builtinId="0"/>
    <cellStyle name="Normale 2" xfId="1" xr:uid="{05592C49-A4AB-423D-A17C-BEA89AC8AE93}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4" formatCode="#,##0.00"/>
      <fill>
        <patternFill patternType="solid">
          <fgColor indexed="64"/>
          <bgColor rgb="FF0379D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4" formatCode="#,##0.00"/>
      <fill>
        <patternFill patternType="solid">
          <fgColor indexed="64"/>
          <bgColor rgb="FF0379D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4" formatCode="#,##0.00"/>
      <fill>
        <patternFill patternType="solid">
          <fgColor indexed="64"/>
          <bgColor rgb="FF0379D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4" formatCode="#,##0.00"/>
      <fill>
        <patternFill patternType="solid">
          <fgColor indexed="64"/>
          <bgColor rgb="FF0379D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4" formatCode="#,##0.00"/>
      <fill>
        <patternFill patternType="solid">
          <fgColor indexed="64"/>
          <bgColor rgb="FF0379D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4" formatCode="#,##0.00"/>
      <fill>
        <patternFill patternType="solid">
          <fgColor indexed="64"/>
          <bgColor rgb="FF0379D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379D5"/>
        </patternFill>
      </fill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rgb="FF0379D5"/>
        </patternFill>
      </fill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fill>
        <patternFill patternType="solid">
          <fgColor indexed="64"/>
          <bgColor rgb="FF0379D5"/>
        </patternFill>
      </fill>
    </dxf>
  </dxfs>
  <tableStyles count="0" defaultTableStyle="TableStyleMedium2" defaultPivotStyle="PivotStyleLight16"/>
  <colors>
    <mruColors>
      <color rgb="FF000000"/>
      <color rgb="FF0379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'Recap&amp;Charts'!$B$10</c:f>
              <c:strCache>
                <c:ptCount val="1"/>
                <c:pt idx="0">
                  <c:v>Ricavi/Entrate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'Recap&amp;Charts'!$C$9:$H$9</c:f>
              <c:strCache>
                <c:ptCount val="6"/>
                <c:pt idx="0">
                  <c:v>2022</c:v>
                </c:pt>
                <c:pt idx="1">
                  <c:v>2023*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Totale</c:v>
                </c:pt>
              </c:strCache>
            </c:strRef>
          </c:cat>
          <c:val>
            <c:numRef>
              <c:f>'Recap&amp;Charts'!$C$10:$H$10</c:f>
              <c:numCache>
                <c:formatCode>#,##0.00</c:formatCode>
                <c:ptCount val="6"/>
                <c:pt idx="0">
                  <c:v>390000</c:v>
                </c:pt>
                <c:pt idx="1">
                  <c:v>620000.5</c:v>
                </c:pt>
                <c:pt idx="2">
                  <c:v>508875.69</c:v>
                </c:pt>
                <c:pt idx="3">
                  <c:v>486919.9809565217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68-425F-9DAE-42B0F7BD7681}"/>
            </c:ext>
          </c:extLst>
        </c:ser>
        <c:ser>
          <c:idx val="1"/>
          <c:order val="1"/>
          <c:tx>
            <c:strRef>
              <c:f>'Recap&amp;Charts'!$B$11</c:f>
              <c:strCache>
                <c:ptCount val="1"/>
                <c:pt idx="0">
                  <c:v>Costi/Uscite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'Recap&amp;Charts'!$C$9:$H$9</c:f>
              <c:strCache>
                <c:ptCount val="6"/>
                <c:pt idx="0">
                  <c:v>2022</c:v>
                </c:pt>
                <c:pt idx="1">
                  <c:v>2023*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Totale</c:v>
                </c:pt>
              </c:strCache>
            </c:strRef>
          </c:cat>
          <c:val>
            <c:numRef>
              <c:f>'Recap&amp;Charts'!$C$11:$H$11</c:f>
              <c:numCache>
                <c:formatCode>#,##0.00</c:formatCode>
                <c:ptCount val="6"/>
                <c:pt idx="0">
                  <c:v>-4531</c:v>
                </c:pt>
                <c:pt idx="1">
                  <c:v>-140503.94</c:v>
                </c:pt>
                <c:pt idx="2">
                  <c:v>-751908.79607619043</c:v>
                </c:pt>
                <c:pt idx="3">
                  <c:v>-927373.98512380943</c:v>
                </c:pt>
                <c:pt idx="4">
                  <c:v>-573072.78200000001</c:v>
                </c:pt>
                <c:pt idx="5">
                  <c:v>-2397390.5031999997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68-425F-9DAE-42B0F7BD7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694816"/>
        <c:axId val="231292832"/>
      </c:barChart>
      <c:catAx>
        <c:axId val="57694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31292832"/>
        <c:crosses val="autoZero"/>
        <c:auto val="1"/>
        <c:lblAlgn val="ctr"/>
        <c:lblOffset val="100"/>
        <c:noMultiLvlLbl val="0"/>
      </c:catAx>
      <c:valAx>
        <c:axId val="231292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7694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'Recap&amp;Charts'!$B$47</c:f>
              <c:strCache>
                <c:ptCount val="1"/>
                <c:pt idx="0">
                  <c:v>Saldo cassa al 31.12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'Recap&amp;Charts'!$C$46:$E$46</c:f>
              <c:strCache>
                <c:ptCount val="3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</c:strCache>
            </c:strRef>
          </c:cat>
          <c:val>
            <c:numRef>
              <c:f>'Recap&amp;Charts'!$C$47:$E$47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D1-4D74-AE59-C8DBF05C3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99420079"/>
        <c:axId val="1097707391"/>
      </c:barChart>
      <c:catAx>
        <c:axId val="1099420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97707391"/>
        <c:crosses val="autoZero"/>
        <c:auto val="1"/>
        <c:lblAlgn val="ctr"/>
        <c:lblOffset val="100"/>
        <c:noMultiLvlLbl val="0"/>
      </c:catAx>
      <c:valAx>
        <c:axId val="10977073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994200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388620</xdr:colOff>
      <xdr:row>2</xdr:row>
      <xdr:rowOff>129540</xdr:rowOff>
    </xdr:from>
    <xdr:to>
      <xdr:col>1</xdr:col>
      <xdr:colOff>2658110</xdr:colOff>
      <xdr:row>6</xdr:row>
      <xdr:rowOff>47547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1E18E77-E170-8945-873B-6A467FE6D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20" y="601980"/>
          <a:ext cx="2263140" cy="5949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455979</xdr:colOff>
      <xdr:row>0</xdr:row>
      <xdr:rowOff>58616</xdr:rowOff>
    </xdr:from>
    <xdr:to>
      <xdr:col>15</xdr:col>
      <xdr:colOff>278178</xdr:colOff>
      <xdr:row>4</xdr:row>
      <xdr:rowOff>102708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C83DE52B-4410-40E2-ACAE-FAE976959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58037" y="58616"/>
          <a:ext cx="2335578" cy="688861"/>
        </a:xfrm>
        <a:prstGeom prst="rect">
          <a:avLst/>
        </a:prstGeom>
      </xdr:spPr>
    </xdr:pic>
    <xdr:clientData/>
  </xdr:twoCellAnchor>
  <xdr:twoCellAnchor>
    <xdr:from>
      <xdr:col>0</xdr:col>
      <xdr:colOff>550861</xdr:colOff>
      <xdr:row>15</xdr:row>
      <xdr:rowOff>134937</xdr:rowOff>
    </xdr:from>
    <xdr:to>
      <xdr:col>8</xdr:col>
      <xdr:colOff>155574</xdr:colOff>
      <xdr:row>42</xdr:row>
      <xdr:rowOff>144461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E8AB2AA4-CE27-2C2E-81AB-D17D58D0D1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92075</xdr:colOff>
      <xdr:row>48</xdr:row>
      <xdr:rowOff>140494</xdr:rowOff>
    </xdr:from>
    <xdr:to>
      <xdr:col>4</xdr:col>
      <xdr:colOff>2563813</xdr:colOff>
      <xdr:row>69</xdr:row>
      <xdr:rowOff>39688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9E28BCF-CDD0-44AA-DFFC-F4EA4DAF0F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F23D8F2-D3E7-485D-A165-A412869CBD68}" name="Tabella1" displayName="Tabella1" ref="B9:H12" totalsRowCount="1" headerRowDxfId="16" dataDxfId="15" totalsRowDxfId="14">
  <autoFilter ref="B9:H11" xr:uid="{5F23D8F2-D3E7-485D-A165-A412869CBD68}"/>
  <tableColumns count="7">
    <tableColumn id="1" xr3:uid="{07F2F032-B818-4495-ABF4-5C15A47EA1B4}" name="." totalsRowLabel="Saldo" dataDxfId="13" totalsRowDxfId="12"/>
    <tableColumn id="6" xr3:uid="{80E35CA5-6576-44B5-9E69-C3DA536191DD}" name="2022" totalsRowFunction="sum" dataDxfId="11" totalsRowDxfId="10"/>
    <tableColumn id="5" xr3:uid="{F238D978-C970-4DCB-80A9-B860D5B74E01}" name="2023*" totalsRowFunction="sum" dataDxfId="9" totalsRowDxfId="8"/>
    <tableColumn id="2" xr3:uid="{4CDD14DC-26B5-4F77-8F2C-D080A8A57445}" name="2024" totalsRowFunction="sum" dataDxfId="7" totalsRowDxfId="6">
      <calculatedColumnFormula>+SUM('Budget 3M'!#REF!)</calculatedColumnFormula>
    </tableColumn>
    <tableColumn id="4" xr3:uid="{6AEB36FE-DEF3-4BC5-8F54-20AF22FDC44E}" name="2025" totalsRowFunction="sum" dataDxfId="5" totalsRowDxfId="4">
      <calculatedColumnFormula>+SUM('Budget 3M'!#REF!)</calculatedColumnFormula>
    </tableColumn>
    <tableColumn id="3" xr3:uid="{1F55BD28-699B-4A34-AA03-1384A09BEF74}" name="2026" totalsRowFunction="sum" dataDxfId="3" totalsRowDxfId="2">
      <calculatedColumnFormula>+SUM('Budget 3M'!#REF!)</calculatedColumnFormula>
    </tableColumn>
    <tableColumn id="7" xr3:uid="{C4E8D5F8-B7A9-4E27-A885-2F24D4563083}" name="Totale" totalsRowFunction="custom" dataDxfId="1" totalsRowDxfId="0">
      <calculatedColumnFormula>+Tabella1[[#This Row],[2022]]+Tabella1[[#This Row],[2023*]]+Tabella1[[#This Row],[2024]]+Tabella1[[#This Row],[2025]]+Tabella1[[#This Row],[2026]]</calculatedColumnFormula>
      <totalsRowFormula>+H10+H11</totalsRowFormula>
    </tableColumn>
  </tableColumns>
  <tableStyleInfo name="TableStyleMedium1" showFirstColumn="0" showLastColumn="0" showRowStripes="0" showColumnStripes="0"/>
</table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FE667-DC09-418F-BCC9-A908C284DBD8}">
  <sheetPr>
    <pageSetUpPr fitToPage="1"/>
  </sheetPr>
  <dimension ref="A1:X217"/>
  <sheetViews>
    <sheetView tabSelected="1" zoomScale="80" zoomScaleNormal="80" workbookViewId="0">
      <pane xSplit="2" ySplit="9" topLeftCell="C196" activePane="bottomRight" state="frozen"/>
      <selection pane="topRight" activeCell="C1" sqref="C1"/>
      <selection pane="bottomLeft" activeCell="A10" sqref="A10"/>
      <selection pane="bottomRight" activeCell="R151" sqref="R151"/>
    </sheetView>
  </sheetViews>
  <sheetFormatPr defaultColWidth="8.6640625" defaultRowHeight="13.2" outlineLevelRow="2" outlineLevelCol="1" x14ac:dyDescent="0.3"/>
  <cols>
    <col min="1" max="1" width="2.6640625" style="61" customWidth="1"/>
    <col min="2" max="2" width="58.109375" style="61" bestFit="1" customWidth="1"/>
    <col min="3" max="3" width="15.6640625" style="61" customWidth="1"/>
    <col min="4" max="4" width="16.33203125" style="61" hidden="1" customWidth="1" outlineLevel="1"/>
    <col min="5" max="5" width="16.6640625" style="5" hidden="1" customWidth="1" outlineLevel="1"/>
    <col min="6" max="6" width="16.109375" style="5" hidden="1" customWidth="1" outlineLevel="1"/>
    <col min="7" max="8" width="17.5546875" style="5" hidden="1" customWidth="1" outlineLevel="1"/>
    <col min="9" max="9" width="17.5546875" style="48" hidden="1" customWidth="1" outlineLevel="1"/>
    <col min="10" max="10" width="17.5546875" style="5" customWidth="1" collapsed="1"/>
    <col min="11" max="13" width="17.5546875" style="5" customWidth="1"/>
    <col min="14" max="14" width="17.5546875" style="48" customWidth="1"/>
    <col min="15" max="18" width="17.5546875" style="5" customWidth="1"/>
    <col min="19" max="19" width="17.5546875" style="48" customWidth="1"/>
    <col min="20" max="23" width="17.5546875" style="5" customWidth="1"/>
    <col min="24" max="24" width="17.5546875" style="48" customWidth="1"/>
    <col min="25" max="16384" width="8.6640625" style="61"/>
  </cols>
  <sheetData>
    <row r="1" spans="1:24" s="55" customFormat="1" x14ac:dyDescent="0.3">
      <c r="E1" s="2"/>
      <c r="F1" s="2"/>
      <c r="G1" s="2"/>
      <c r="H1" s="6"/>
      <c r="I1" s="44"/>
      <c r="J1" s="2"/>
      <c r="K1" s="2"/>
      <c r="L1" s="2"/>
      <c r="M1" s="6"/>
      <c r="N1" s="44"/>
      <c r="O1" s="2"/>
      <c r="P1" s="2"/>
      <c r="Q1" s="2"/>
      <c r="R1" s="2"/>
      <c r="S1" s="44"/>
      <c r="T1" s="2"/>
      <c r="U1" s="2"/>
      <c r="V1" s="2"/>
      <c r="W1" s="2"/>
      <c r="X1" s="44"/>
    </row>
    <row r="2" spans="1:24" s="56" customFormat="1" ht="24" customHeight="1" x14ac:dyDescent="0.3">
      <c r="C2" s="57" t="s">
        <v>63</v>
      </c>
      <c r="E2" s="9" t="s">
        <v>5</v>
      </c>
      <c r="F2" s="9" t="s">
        <v>5</v>
      </c>
      <c r="G2" s="9" t="s">
        <v>5</v>
      </c>
      <c r="H2" s="9" t="s">
        <v>5</v>
      </c>
      <c r="I2" s="45" t="s">
        <v>96</v>
      </c>
      <c r="J2" s="9" t="s">
        <v>5</v>
      </c>
      <c r="K2" s="9" t="s">
        <v>5</v>
      </c>
      <c r="L2" s="9" t="s">
        <v>5</v>
      </c>
      <c r="M2" s="9" t="s">
        <v>5</v>
      </c>
      <c r="N2" s="45" t="s">
        <v>96</v>
      </c>
      <c r="O2" s="9" t="s">
        <v>5</v>
      </c>
      <c r="P2" s="9" t="s">
        <v>5</v>
      </c>
      <c r="Q2" s="9" t="s">
        <v>5</v>
      </c>
      <c r="R2" s="9" t="s">
        <v>5</v>
      </c>
      <c r="S2" s="45" t="s">
        <v>96</v>
      </c>
      <c r="T2" s="9" t="s">
        <v>5</v>
      </c>
      <c r="U2" s="9" t="s">
        <v>5</v>
      </c>
      <c r="V2" s="9" t="s">
        <v>5</v>
      </c>
      <c r="W2" s="9" t="s">
        <v>5</v>
      </c>
      <c r="X2" s="45" t="s">
        <v>96</v>
      </c>
    </row>
    <row r="3" spans="1:24" s="55" customFormat="1" x14ac:dyDescent="0.3">
      <c r="E3" s="2"/>
      <c r="F3" s="2"/>
      <c r="G3" s="2"/>
      <c r="H3" s="6"/>
      <c r="I3" s="44"/>
      <c r="J3" s="2"/>
      <c r="K3" s="2"/>
      <c r="L3" s="2"/>
      <c r="M3" s="6"/>
      <c r="N3" s="44"/>
      <c r="O3" s="2"/>
      <c r="P3" s="2"/>
      <c r="Q3" s="2"/>
      <c r="R3" s="2"/>
      <c r="S3" s="44"/>
      <c r="T3" s="2"/>
      <c r="U3" s="2"/>
      <c r="V3" s="2"/>
      <c r="W3" s="2"/>
      <c r="X3" s="44"/>
    </row>
    <row r="4" spans="1:24" s="55" customFormat="1" x14ac:dyDescent="0.3">
      <c r="C4" s="55" t="s">
        <v>0</v>
      </c>
      <c r="E4" s="3">
        <v>45292</v>
      </c>
      <c r="F4" s="3">
        <f>+E5+1</f>
        <v>45383</v>
      </c>
      <c r="G4" s="3">
        <f>+F5+1</f>
        <v>45474</v>
      </c>
      <c r="H4" s="7">
        <f>+G5+1</f>
        <v>45566</v>
      </c>
      <c r="I4" s="46">
        <v>45292</v>
      </c>
      <c r="J4" s="3">
        <v>45658</v>
      </c>
      <c r="K4" s="3">
        <f>+J5+1</f>
        <v>45748</v>
      </c>
      <c r="L4" s="3">
        <f>+K5+1</f>
        <v>45839</v>
      </c>
      <c r="M4" s="7">
        <f>+L5+1</f>
        <v>45931</v>
      </c>
      <c r="N4" s="46">
        <v>45658</v>
      </c>
      <c r="O4" s="3">
        <v>46023</v>
      </c>
      <c r="P4" s="3">
        <f>+O5+1</f>
        <v>46113</v>
      </c>
      <c r="Q4" s="3">
        <f>+P5+1</f>
        <v>46204</v>
      </c>
      <c r="R4" s="7">
        <f>+Q5+1</f>
        <v>46296</v>
      </c>
      <c r="S4" s="46">
        <v>46023</v>
      </c>
      <c r="T4" s="3">
        <v>46388</v>
      </c>
      <c r="U4" s="3">
        <f>+T5+1</f>
        <v>46478</v>
      </c>
      <c r="V4" s="3">
        <f>+U5+1</f>
        <v>46569</v>
      </c>
      <c r="W4" s="7">
        <f>+V5+1</f>
        <v>46661</v>
      </c>
      <c r="X4" s="46">
        <v>46388</v>
      </c>
    </row>
    <row r="5" spans="1:24" s="55" customFormat="1" x14ac:dyDescent="0.3">
      <c r="C5" s="55" t="s">
        <v>1</v>
      </c>
      <c r="E5" s="3">
        <v>45382</v>
      </c>
      <c r="F5" s="3">
        <f>+EOMONTH(F4-1,3)</f>
        <v>45473</v>
      </c>
      <c r="G5" s="3">
        <f>+EOMONTH(G4-1,3)</f>
        <v>45565</v>
      </c>
      <c r="H5" s="7">
        <f>+EOMONTH(H4-1,3)</f>
        <v>45657</v>
      </c>
      <c r="I5" s="46">
        <v>45657</v>
      </c>
      <c r="J5" s="3">
        <v>45747</v>
      </c>
      <c r="K5" s="3">
        <f>+EOMONTH(K4-1,3)</f>
        <v>45838</v>
      </c>
      <c r="L5" s="3">
        <f>+EOMONTH(L4-1,3)</f>
        <v>45930</v>
      </c>
      <c r="M5" s="7">
        <f>+EOMONTH(M4-1,3)</f>
        <v>46022</v>
      </c>
      <c r="N5" s="46">
        <v>46022</v>
      </c>
      <c r="O5" s="3">
        <v>46112</v>
      </c>
      <c r="P5" s="3">
        <f>+EOMONTH(P4-1,3)</f>
        <v>46203</v>
      </c>
      <c r="Q5" s="3">
        <f>+EOMONTH(Q4-1,3)</f>
        <v>46295</v>
      </c>
      <c r="R5" s="7">
        <f>+EOMONTH(R4-1,3)</f>
        <v>46387</v>
      </c>
      <c r="S5" s="46">
        <v>46387</v>
      </c>
      <c r="T5" s="3">
        <v>46477</v>
      </c>
      <c r="U5" s="3">
        <f>+EOMONTH(U4-1,3)</f>
        <v>46568</v>
      </c>
      <c r="V5" s="3">
        <f>+EOMONTH(V4-1,3)</f>
        <v>46660</v>
      </c>
      <c r="W5" s="7">
        <f>+EOMONTH(W4-1,3)</f>
        <v>46752</v>
      </c>
      <c r="X5" s="46">
        <v>46752</v>
      </c>
    </row>
    <row r="6" spans="1:24" s="55" customFormat="1" x14ac:dyDescent="0.3">
      <c r="C6" s="55" t="s">
        <v>3</v>
      </c>
      <c r="E6" s="2">
        <v>1</v>
      </c>
      <c r="F6" s="2">
        <f>+E6+1</f>
        <v>2</v>
      </c>
      <c r="G6" s="2">
        <f>+F6+1</f>
        <v>3</v>
      </c>
      <c r="H6" s="6">
        <f>+G6+1</f>
        <v>4</v>
      </c>
      <c r="I6" s="44"/>
      <c r="J6" s="2">
        <v>1</v>
      </c>
      <c r="K6" s="2">
        <f>+J6+1</f>
        <v>2</v>
      </c>
      <c r="L6" s="2">
        <f>+K6+1</f>
        <v>3</v>
      </c>
      <c r="M6" s="6">
        <f>+L6+1</f>
        <v>4</v>
      </c>
      <c r="N6" s="44"/>
      <c r="O6" s="2">
        <v>1</v>
      </c>
      <c r="P6" s="2">
        <f>+O6+1</f>
        <v>2</v>
      </c>
      <c r="Q6" s="2">
        <f>+P6+1</f>
        <v>3</v>
      </c>
      <c r="R6" s="6">
        <f>+Q6+1</f>
        <v>4</v>
      </c>
      <c r="S6" s="44"/>
      <c r="T6" s="2">
        <v>1</v>
      </c>
      <c r="U6" s="2">
        <f>+T6+1</f>
        <v>2</v>
      </c>
      <c r="V6" s="2">
        <f>+U6+1</f>
        <v>3</v>
      </c>
      <c r="W6" s="6">
        <f>+V6+1</f>
        <v>4</v>
      </c>
      <c r="X6" s="44"/>
    </row>
    <row r="7" spans="1:24" s="55" customFormat="1" x14ac:dyDescent="0.3">
      <c r="C7" s="55" t="s">
        <v>6</v>
      </c>
      <c r="E7" s="2">
        <f t="shared" ref="E7:H7" si="0">+ROUNDUP(MONTH(E$5)/3,0)</f>
        <v>1</v>
      </c>
      <c r="F7" s="2">
        <f t="shared" si="0"/>
        <v>2</v>
      </c>
      <c r="G7" s="2">
        <f t="shared" si="0"/>
        <v>3</v>
      </c>
      <c r="H7" s="6">
        <f t="shared" si="0"/>
        <v>4</v>
      </c>
      <c r="I7" s="44"/>
      <c r="J7" s="2">
        <f t="shared" ref="J7:W7" si="1">+ROUNDUP(MONTH(J$5)/3,0)</f>
        <v>1</v>
      </c>
      <c r="K7" s="2">
        <f t="shared" si="1"/>
        <v>2</v>
      </c>
      <c r="L7" s="2">
        <f t="shared" si="1"/>
        <v>3</v>
      </c>
      <c r="M7" s="6">
        <f t="shared" si="1"/>
        <v>4</v>
      </c>
      <c r="N7" s="44"/>
      <c r="O7" s="2">
        <f t="shared" si="1"/>
        <v>1</v>
      </c>
      <c r="P7" s="2">
        <f t="shared" si="1"/>
        <v>2</v>
      </c>
      <c r="Q7" s="2">
        <f t="shared" si="1"/>
        <v>3</v>
      </c>
      <c r="R7" s="6">
        <f t="shared" si="1"/>
        <v>4</v>
      </c>
      <c r="S7" s="44"/>
      <c r="T7" s="2">
        <f t="shared" si="1"/>
        <v>1</v>
      </c>
      <c r="U7" s="2">
        <f t="shared" si="1"/>
        <v>2</v>
      </c>
      <c r="V7" s="2">
        <f t="shared" si="1"/>
        <v>3</v>
      </c>
      <c r="W7" s="6">
        <f t="shared" si="1"/>
        <v>4</v>
      </c>
      <c r="X7" s="44"/>
    </row>
    <row r="8" spans="1:24" s="55" customFormat="1" x14ac:dyDescent="0.3">
      <c r="C8" s="55" t="s">
        <v>4</v>
      </c>
      <c r="E8" s="4">
        <f t="shared" ref="E8:H8" si="2">+E5-E4+1</f>
        <v>91</v>
      </c>
      <c r="F8" s="4">
        <f t="shared" si="2"/>
        <v>91</v>
      </c>
      <c r="G8" s="4">
        <f t="shared" si="2"/>
        <v>92</v>
      </c>
      <c r="H8" s="8">
        <f t="shared" si="2"/>
        <v>92</v>
      </c>
      <c r="I8" s="47"/>
      <c r="J8" s="4">
        <f t="shared" ref="J8:R8" si="3">+J5-J4+1</f>
        <v>90</v>
      </c>
      <c r="K8" s="4">
        <f t="shared" si="3"/>
        <v>91</v>
      </c>
      <c r="L8" s="4">
        <f t="shared" si="3"/>
        <v>92</v>
      </c>
      <c r="M8" s="8">
        <f t="shared" si="3"/>
        <v>92</v>
      </c>
      <c r="N8" s="47"/>
      <c r="O8" s="4">
        <f t="shared" si="3"/>
        <v>90</v>
      </c>
      <c r="P8" s="4">
        <f t="shared" si="3"/>
        <v>91</v>
      </c>
      <c r="Q8" s="4">
        <f t="shared" si="3"/>
        <v>92</v>
      </c>
      <c r="R8" s="8">
        <f t="shared" si="3"/>
        <v>92</v>
      </c>
      <c r="S8" s="47"/>
      <c r="T8" s="4">
        <f t="shared" ref="T8:W8" si="4">+T5-T4+1</f>
        <v>90</v>
      </c>
      <c r="U8" s="4">
        <f t="shared" si="4"/>
        <v>91</v>
      </c>
      <c r="V8" s="4">
        <f t="shared" si="4"/>
        <v>92</v>
      </c>
      <c r="W8" s="8">
        <f t="shared" si="4"/>
        <v>92</v>
      </c>
      <c r="X8" s="47"/>
    </row>
    <row r="9" spans="1:24" s="55" customFormat="1" x14ac:dyDescent="0.3">
      <c r="C9" s="55" t="s">
        <v>2</v>
      </c>
      <c r="E9" s="2">
        <f t="shared" ref="E9:H9" si="5">+YEAR(E5)</f>
        <v>2024</v>
      </c>
      <c r="F9" s="2">
        <f t="shared" si="5"/>
        <v>2024</v>
      </c>
      <c r="G9" s="2">
        <f t="shared" si="5"/>
        <v>2024</v>
      </c>
      <c r="H9" s="6">
        <f t="shared" si="5"/>
        <v>2024</v>
      </c>
      <c r="I9" s="44">
        <f t="shared" ref="I9" si="6">+YEAR(I5)</f>
        <v>2024</v>
      </c>
      <c r="J9" s="2">
        <f>+YEAR(J5)</f>
        <v>2025</v>
      </c>
      <c r="K9" s="2">
        <f>+YEAR(K5)</f>
        <v>2025</v>
      </c>
      <c r="L9" s="2">
        <f>+YEAR(L5)</f>
        <v>2025</v>
      </c>
      <c r="M9" s="6">
        <f>+YEAR(M5)</f>
        <v>2025</v>
      </c>
      <c r="N9" s="44">
        <f t="shared" ref="N9" si="7">+YEAR(N5)</f>
        <v>2025</v>
      </c>
      <c r="O9" s="2">
        <v>2026</v>
      </c>
      <c r="P9" s="2">
        <v>2026</v>
      </c>
      <c r="Q9" s="2">
        <v>2026</v>
      </c>
      <c r="R9" s="2">
        <v>2026</v>
      </c>
      <c r="S9" s="44">
        <f t="shared" ref="S9" si="8">+YEAR(S5)</f>
        <v>2026</v>
      </c>
      <c r="T9" s="2">
        <v>2027</v>
      </c>
      <c r="U9" s="2">
        <v>2027</v>
      </c>
      <c r="V9" s="2">
        <v>2027</v>
      </c>
      <c r="W9" s="2">
        <v>2027</v>
      </c>
      <c r="X9" s="54">
        <v>2027</v>
      </c>
    </row>
    <row r="11" spans="1:24" s="59" customFormat="1" ht="17.399999999999999" x14ac:dyDescent="0.3">
      <c r="A11" s="58" t="s">
        <v>117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  <row r="12" spans="1:24" x14ac:dyDescent="0.3">
      <c r="A12" s="60"/>
    </row>
    <row r="13" spans="1:24" s="60" customFormat="1" x14ac:dyDescent="0.3">
      <c r="A13" s="61"/>
      <c r="B13" s="62" t="s">
        <v>117</v>
      </c>
      <c r="E13" s="16"/>
      <c r="F13" s="16"/>
      <c r="G13" s="16"/>
      <c r="H13" s="16"/>
      <c r="I13" s="49"/>
      <c r="J13" s="16"/>
      <c r="K13" s="16"/>
      <c r="L13" s="16"/>
      <c r="M13" s="16"/>
      <c r="N13" s="49"/>
      <c r="O13" s="16"/>
      <c r="P13" s="16"/>
      <c r="Q13" s="16"/>
      <c r="R13" s="16"/>
      <c r="S13" s="49"/>
      <c r="T13" s="16"/>
      <c r="U13" s="16"/>
      <c r="V13" s="16"/>
      <c r="W13" s="16"/>
      <c r="X13" s="49"/>
    </row>
    <row r="14" spans="1:24" outlineLevel="1" x14ac:dyDescent="0.3">
      <c r="B14" s="63"/>
      <c r="E14" s="17"/>
      <c r="F14" s="17"/>
      <c r="G14" s="17"/>
      <c r="H14" s="17"/>
      <c r="I14" s="50"/>
      <c r="J14" s="17"/>
      <c r="K14" s="17"/>
      <c r="L14" s="17"/>
      <c r="M14" s="17"/>
      <c r="N14" s="50"/>
      <c r="O14" s="17"/>
      <c r="P14" s="17"/>
      <c r="Q14" s="17"/>
      <c r="R14" s="17"/>
      <c r="S14" s="50"/>
      <c r="T14" s="17"/>
      <c r="U14" s="17"/>
      <c r="V14" s="17"/>
      <c r="W14" s="17"/>
      <c r="X14" s="50"/>
    </row>
    <row r="15" spans="1:24" s="65" customFormat="1" outlineLevel="1" x14ac:dyDescent="0.3">
      <c r="A15" s="23">
        <v>1</v>
      </c>
      <c r="B15" s="64" t="s">
        <v>30</v>
      </c>
      <c r="E15" s="18">
        <f t="shared" ref="E15:M15" si="9">+SUM(E17:E39)</f>
        <v>0</v>
      </c>
      <c r="F15" s="18">
        <f t="shared" si="9"/>
        <v>0</v>
      </c>
      <c r="G15" s="18">
        <f t="shared" si="9"/>
        <v>0</v>
      </c>
      <c r="H15" s="18">
        <f>+SUM(H17:H39)</f>
        <v>0</v>
      </c>
      <c r="I15" s="51">
        <f>+SUM(I17:I39)</f>
        <v>0</v>
      </c>
      <c r="J15" s="18">
        <f t="shared" si="9"/>
        <v>0</v>
      </c>
      <c r="K15" s="18">
        <f t="shared" si="9"/>
        <v>0</v>
      </c>
      <c r="L15" s="18">
        <f t="shared" si="9"/>
        <v>0</v>
      </c>
      <c r="M15" s="18">
        <f t="shared" si="9"/>
        <v>0</v>
      </c>
      <c r="N15" s="51">
        <f>+SUM(N17:N39)</f>
        <v>0</v>
      </c>
      <c r="O15" s="18">
        <f t="shared" ref="O15:R15" si="10">+SUM(O17:O39)</f>
        <v>0</v>
      </c>
      <c r="P15" s="18">
        <f t="shared" si="10"/>
        <v>0</v>
      </c>
      <c r="Q15" s="18">
        <f t="shared" si="10"/>
        <v>0</v>
      </c>
      <c r="R15" s="18">
        <f t="shared" si="10"/>
        <v>0</v>
      </c>
      <c r="S15" s="51">
        <f>+SUM(S17:S39)</f>
        <v>0</v>
      </c>
      <c r="T15" s="18">
        <f t="shared" ref="T15:W15" si="11">+SUM(T17:T39)</f>
        <v>0</v>
      </c>
      <c r="U15" s="18">
        <f t="shared" si="11"/>
        <v>0</v>
      </c>
      <c r="V15" s="18">
        <f t="shared" si="11"/>
        <v>0</v>
      </c>
      <c r="W15" s="18">
        <f t="shared" si="11"/>
        <v>0</v>
      </c>
      <c r="X15" s="51">
        <f>+SUM(X17:X39)</f>
        <v>0</v>
      </c>
    </row>
    <row r="16" spans="1:24" outlineLevel="2" x14ac:dyDescent="0.3">
      <c r="B16" s="66"/>
      <c r="E16" s="17"/>
      <c r="F16" s="17"/>
      <c r="G16" s="22"/>
      <c r="H16" s="22"/>
      <c r="I16" s="52"/>
      <c r="J16" s="17"/>
      <c r="K16" s="17"/>
      <c r="L16" s="17"/>
      <c r="M16" s="17"/>
      <c r="N16" s="50"/>
      <c r="O16" s="17"/>
      <c r="P16" s="17"/>
      <c r="Q16" s="17"/>
      <c r="R16" s="17"/>
      <c r="S16" s="50"/>
      <c r="T16" s="17"/>
      <c r="U16" s="17"/>
      <c r="V16" s="17"/>
      <c r="W16" s="17"/>
      <c r="X16" s="50"/>
    </row>
    <row r="17" spans="2:24" outlineLevel="2" x14ac:dyDescent="0.3">
      <c r="B17" s="63" t="s">
        <v>31</v>
      </c>
      <c r="E17" s="17">
        <v>0</v>
      </c>
      <c r="F17" s="17">
        <v>0</v>
      </c>
      <c r="G17" s="17">
        <v>0</v>
      </c>
      <c r="H17" s="17">
        <v>0</v>
      </c>
      <c r="I17" s="50">
        <f>+SUM(E17:H17)</f>
        <v>0</v>
      </c>
      <c r="J17" s="17">
        <v>0</v>
      </c>
      <c r="K17" s="17">
        <v>0</v>
      </c>
      <c r="L17" s="17">
        <v>0</v>
      </c>
      <c r="M17" s="17">
        <v>0</v>
      </c>
      <c r="N17" s="50">
        <f>+SUM(J17:M17)</f>
        <v>0</v>
      </c>
      <c r="O17" s="17">
        <v>0</v>
      </c>
      <c r="P17" s="17">
        <v>0</v>
      </c>
      <c r="Q17" s="17">
        <v>0</v>
      </c>
      <c r="R17" s="17">
        <v>0</v>
      </c>
      <c r="S17" s="50">
        <f>+SUM(O17:R17)</f>
        <v>0</v>
      </c>
      <c r="T17" s="17">
        <v>0</v>
      </c>
      <c r="U17" s="17">
        <v>0</v>
      </c>
      <c r="V17" s="17">
        <v>0</v>
      </c>
      <c r="W17" s="17">
        <v>0</v>
      </c>
      <c r="X17" s="50">
        <f>+SUM(T17:W17)</f>
        <v>0</v>
      </c>
    </row>
    <row r="18" spans="2:24" outlineLevel="2" x14ac:dyDescent="0.3">
      <c r="B18" s="63" t="s">
        <v>32</v>
      </c>
      <c r="E18" s="17">
        <v>0</v>
      </c>
      <c r="F18" s="17">
        <v>0</v>
      </c>
      <c r="G18" s="17">
        <v>0</v>
      </c>
      <c r="H18" s="17">
        <v>0</v>
      </c>
      <c r="I18" s="50">
        <f t="shared" ref="I18:I39" si="12">+SUM(E18:H18)</f>
        <v>0</v>
      </c>
      <c r="J18" s="17">
        <v>0</v>
      </c>
      <c r="K18" s="17">
        <v>0</v>
      </c>
      <c r="L18" s="17">
        <v>0</v>
      </c>
      <c r="M18" s="17">
        <v>0</v>
      </c>
      <c r="N18" s="50">
        <f t="shared" ref="N18:N39" si="13">+SUM(J18:M18)</f>
        <v>0</v>
      </c>
      <c r="O18" s="17">
        <v>0</v>
      </c>
      <c r="P18" s="17">
        <v>0</v>
      </c>
      <c r="Q18" s="17">
        <v>0</v>
      </c>
      <c r="R18" s="17">
        <v>0</v>
      </c>
      <c r="S18" s="50">
        <f t="shared" ref="S18:S39" si="14">+SUM(O18:R18)</f>
        <v>0</v>
      </c>
      <c r="T18" s="17">
        <v>0</v>
      </c>
      <c r="U18" s="17">
        <v>0</v>
      </c>
      <c r="V18" s="17">
        <v>0</v>
      </c>
      <c r="W18" s="17">
        <v>0</v>
      </c>
      <c r="X18" s="50">
        <f t="shared" ref="X18:X39" si="15">+SUM(T18:W18)</f>
        <v>0</v>
      </c>
    </row>
    <row r="19" spans="2:24" outlineLevel="2" x14ac:dyDescent="0.3">
      <c r="B19" s="63" t="s">
        <v>33</v>
      </c>
      <c r="E19" s="17">
        <v>0</v>
      </c>
      <c r="F19" s="17">
        <v>0</v>
      </c>
      <c r="G19" s="17">
        <v>0</v>
      </c>
      <c r="H19" s="17">
        <v>0</v>
      </c>
      <c r="I19" s="50">
        <f t="shared" si="12"/>
        <v>0</v>
      </c>
      <c r="J19" s="17">
        <v>0</v>
      </c>
      <c r="K19" s="17">
        <v>0</v>
      </c>
      <c r="L19" s="17">
        <v>0</v>
      </c>
      <c r="M19" s="17">
        <v>0</v>
      </c>
      <c r="N19" s="50">
        <f t="shared" si="13"/>
        <v>0</v>
      </c>
      <c r="O19" s="17">
        <v>0</v>
      </c>
      <c r="P19" s="17">
        <v>0</v>
      </c>
      <c r="Q19" s="17">
        <v>0</v>
      </c>
      <c r="R19" s="17">
        <v>0</v>
      </c>
      <c r="S19" s="50">
        <f t="shared" si="14"/>
        <v>0</v>
      </c>
      <c r="T19" s="17">
        <v>0</v>
      </c>
      <c r="U19" s="17">
        <v>0</v>
      </c>
      <c r="V19" s="17">
        <v>0</v>
      </c>
      <c r="W19" s="17">
        <v>0</v>
      </c>
      <c r="X19" s="50">
        <f t="shared" si="15"/>
        <v>0</v>
      </c>
    </row>
    <row r="20" spans="2:24" outlineLevel="2" x14ac:dyDescent="0.3">
      <c r="B20" s="63" t="s">
        <v>34</v>
      </c>
      <c r="E20" s="17">
        <v>0</v>
      </c>
      <c r="F20" s="17">
        <v>0</v>
      </c>
      <c r="G20" s="17">
        <v>0</v>
      </c>
      <c r="H20" s="17">
        <v>0</v>
      </c>
      <c r="I20" s="50">
        <f t="shared" si="12"/>
        <v>0</v>
      </c>
      <c r="J20" s="17">
        <v>0</v>
      </c>
      <c r="K20" s="17">
        <v>0</v>
      </c>
      <c r="L20" s="17">
        <v>0</v>
      </c>
      <c r="M20" s="17">
        <v>0</v>
      </c>
      <c r="N20" s="50">
        <f t="shared" si="13"/>
        <v>0</v>
      </c>
      <c r="O20" s="17">
        <v>0</v>
      </c>
      <c r="P20" s="17">
        <v>0</v>
      </c>
      <c r="Q20" s="17">
        <v>0</v>
      </c>
      <c r="R20" s="17">
        <v>0</v>
      </c>
      <c r="S20" s="50">
        <f t="shared" si="14"/>
        <v>0</v>
      </c>
      <c r="T20" s="17">
        <v>0</v>
      </c>
      <c r="U20" s="17">
        <v>0</v>
      </c>
      <c r="V20" s="17">
        <v>0</v>
      </c>
      <c r="W20" s="17">
        <v>0</v>
      </c>
      <c r="X20" s="50">
        <f t="shared" si="15"/>
        <v>0</v>
      </c>
    </row>
    <row r="21" spans="2:24" outlineLevel="2" x14ac:dyDescent="0.3">
      <c r="B21" s="63" t="s">
        <v>35</v>
      </c>
      <c r="E21" s="17">
        <v>0</v>
      </c>
      <c r="F21" s="17">
        <v>0</v>
      </c>
      <c r="G21" s="17">
        <v>0</v>
      </c>
      <c r="H21" s="17">
        <v>0</v>
      </c>
      <c r="I21" s="50">
        <f t="shared" si="12"/>
        <v>0</v>
      </c>
      <c r="J21" s="17">
        <v>0</v>
      </c>
      <c r="K21" s="17">
        <v>0</v>
      </c>
      <c r="L21" s="17">
        <v>0</v>
      </c>
      <c r="M21" s="17">
        <v>0</v>
      </c>
      <c r="N21" s="50">
        <f t="shared" si="13"/>
        <v>0</v>
      </c>
      <c r="O21" s="17">
        <v>0</v>
      </c>
      <c r="P21" s="17">
        <v>0</v>
      </c>
      <c r="Q21" s="17">
        <v>0</v>
      </c>
      <c r="R21" s="17">
        <v>0</v>
      </c>
      <c r="S21" s="50">
        <f t="shared" si="14"/>
        <v>0</v>
      </c>
      <c r="T21" s="17">
        <v>0</v>
      </c>
      <c r="U21" s="17">
        <v>0</v>
      </c>
      <c r="V21" s="17">
        <v>0</v>
      </c>
      <c r="W21" s="17">
        <v>0</v>
      </c>
      <c r="X21" s="50">
        <f t="shared" si="15"/>
        <v>0</v>
      </c>
    </row>
    <row r="22" spans="2:24" outlineLevel="2" x14ac:dyDescent="0.3">
      <c r="B22" s="63" t="s">
        <v>36</v>
      </c>
      <c r="E22" s="17">
        <v>0</v>
      </c>
      <c r="F22" s="17">
        <v>0</v>
      </c>
      <c r="G22" s="17">
        <v>0</v>
      </c>
      <c r="H22" s="17">
        <v>0</v>
      </c>
      <c r="I22" s="50">
        <f t="shared" si="12"/>
        <v>0</v>
      </c>
      <c r="J22" s="17">
        <v>0</v>
      </c>
      <c r="K22" s="17">
        <v>0</v>
      </c>
      <c r="L22" s="17">
        <v>0</v>
      </c>
      <c r="M22" s="17">
        <v>0</v>
      </c>
      <c r="N22" s="50">
        <f t="shared" si="13"/>
        <v>0</v>
      </c>
      <c r="O22" s="17">
        <v>0</v>
      </c>
      <c r="P22" s="17">
        <v>0</v>
      </c>
      <c r="Q22" s="17">
        <v>0</v>
      </c>
      <c r="R22" s="17">
        <v>0</v>
      </c>
      <c r="S22" s="50">
        <f t="shared" si="14"/>
        <v>0</v>
      </c>
      <c r="T22" s="17">
        <v>0</v>
      </c>
      <c r="U22" s="17">
        <v>0</v>
      </c>
      <c r="V22" s="17">
        <v>0</v>
      </c>
      <c r="W22" s="17">
        <v>0</v>
      </c>
      <c r="X22" s="50">
        <f t="shared" si="15"/>
        <v>0</v>
      </c>
    </row>
    <row r="23" spans="2:24" outlineLevel="2" x14ac:dyDescent="0.3">
      <c r="B23" s="63" t="s">
        <v>37</v>
      </c>
      <c r="E23" s="17">
        <v>0</v>
      </c>
      <c r="F23" s="17">
        <v>0</v>
      </c>
      <c r="G23" s="17">
        <v>0</v>
      </c>
      <c r="H23" s="17">
        <v>0</v>
      </c>
      <c r="I23" s="50">
        <f t="shared" si="12"/>
        <v>0</v>
      </c>
      <c r="J23" s="17">
        <v>0</v>
      </c>
      <c r="K23" s="17">
        <v>0</v>
      </c>
      <c r="L23" s="17">
        <v>0</v>
      </c>
      <c r="M23" s="17">
        <v>0</v>
      </c>
      <c r="N23" s="50">
        <f t="shared" si="13"/>
        <v>0</v>
      </c>
      <c r="O23" s="17">
        <v>0</v>
      </c>
      <c r="P23" s="17">
        <v>0</v>
      </c>
      <c r="Q23" s="17">
        <v>0</v>
      </c>
      <c r="R23" s="17">
        <v>0</v>
      </c>
      <c r="S23" s="50">
        <f t="shared" si="14"/>
        <v>0</v>
      </c>
      <c r="T23" s="17">
        <v>0</v>
      </c>
      <c r="U23" s="17">
        <v>0</v>
      </c>
      <c r="V23" s="17">
        <v>0</v>
      </c>
      <c r="W23" s="17">
        <v>0</v>
      </c>
      <c r="X23" s="50">
        <f t="shared" si="15"/>
        <v>0</v>
      </c>
    </row>
    <row r="24" spans="2:24" outlineLevel="2" x14ac:dyDescent="0.3">
      <c r="B24" s="63" t="s">
        <v>38</v>
      </c>
      <c r="E24" s="17">
        <v>0</v>
      </c>
      <c r="F24" s="17">
        <v>0</v>
      </c>
      <c r="G24" s="17">
        <v>0</v>
      </c>
      <c r="H24" s="17">
        <v>0</v>
      </c>
      <c r="I24" s="50">
        <f t="shared" si="12"/>
        <v>0</v>
      </c>
      <c r="J24" s="17">
        <v>0</v>
      </c>
      <c r="K24" s="17">
        <v>0</v>
      </c>
      <c r="L24" s="17">
        <v>0</v>
      </c>
      <c r="M24" s="17">
        <v>0</v>
      </c>
      <c r="N24" s="50">
        <f t="shared" si="13"/>
        <v>0</v>
      </c>
      <c r="O24" s="17">
        <v>0</v>
      </c>
      <c r="P24" s="17">
        <v>0</v>
      </c>
      <c r="Q24" s="17">
        <v>0</v>
      </c>
      <c r="R24" s="17">
        <v>0</v>
      </c>
      <c r="S24" s="50">
        <f t="shared" si="14"/>
        <v>0</v>
      </c>
      <c r="T24" s="17">
        <v>0</v>
      </c>
      <c r="U24" s="17">
        <v>0</v>
      </c>
      <c r="V24" s="17">
        <v>0</v>
      </c>
      <c r="W24" s="17">
        <v>0</v>
      </c>
      <c r="X24" s="50">
        <f t="shared" si="15"/>
        <v>0</v>
      </c>
    </row>
    <row r="25" spans="2:24" outlineLevel="2" x14ac:dyDescent="0.3">
      <c r="B25" s="63" t="s">
        <v>39</v>
      </c>
      <c r="E25" s="17">
        <v>0</v>
      </c>
      <c r="F25" s="17">
        <v>0</v>
      </c>
      <c r="G25" s="17">
        <v>0</v>
      </c>
      <c r="H25" s="17">
        <v>0</v>
      </c>
      <c r="I25" s="50">
        <f t="shared" si="12"/>
        <v>0</v>
      </c>
      <c r="J25" s="17">
        <v>0</v>
      </c>
      <c r="K25" s="17">
        <v>0</v>
      </c>
      <c r="L25" s="17">
        <v>0</v>
      </c>
      <c r="M25" s="17">
        <v>0</v>
      </c>
      <c r="N25" s="50">
        <f t="shared" si="13"/>
        <v>0</v>
      </c>
      <c r="O25" s="17">
        <v>0</v>
      </c>
      <c r="P25" s="17">
        <v>0</v>
      </c>
      <c r="Q25" s="17">
        <v>0</v>
      </c>
      <c r="R25" s="17">
        <v>0</v>
      </c>
      <c r="S25" s="50">
        <f t="shared" si="14"/>
        <v>0</v>
      </c>
      <c r="T25" s="17">
        <v>0</v>
      </c>
      <c r="U25" s="17">
        <v>0</v>
      </c>
      <c r="V25" s="17">
        <v>0</v>
      </c>
      <c r="W25" s="17">
        <v>0</v>
      </c>
      <c r="X25" s="50">
        <f t="shared" si="15"/>
        <v>0</v>
      </c>
    </row>
    <row r="26" spans="2:24" outlineLevel="2" x14ac:dyDescent="0.3">
      <c r="B26" s="63" t="s">
        <v>40</v>
      </c>
      <c r="E26" s="17">
        <v>0</v>
      </c>
      <c r="F26" s="17">
        <v>0</v>
      </c>
      <c r="G26" s="17">
        <v>0</v>
      </c>
      <c r="H26" s="17">
        <v>0</v>
      </c>
      <c r="I26" s="50">
        <f t="shared" si="12"/>
        <v>0</v>
      </c>
      <c r="J26" s="17">
        <v>0</v>
      </c>
      <c r="K26" s="17">
        <v>0</v>
      </c>
      <c r="L26" s="17">
        <v>0</v>
      </c>
      <c r="M26" s="17">
        <v>0</v>
      </c>
      <c r="N26" s="50">
        <f t="shared" si="13"/>
        <v>0</v>
      </c>
      <c r="O26" s="17">
        <v>0</v>
      </c>
      <c r="P26" s="17">
        <v>0</v>
      </c>
      <c r="Q26" s="17">
        <v>0</v>
      </c>
      <c r="R26" s="17">
        <v>0</v>
      </c>
      <c r="S26" s="50">
        <f t="shared" si="14"/>
        <v>0</v>
      </c>
      <c r="T26" s="17">
        <v>0</v>
      </c>
      <c r="U26" s="17">
        <v>0</v>
      </c>
      <c r="V26" s="17">
        <v>0</v>
      </c>
      <c r="W26" s="17">
        <v>0</v>
      </c>
      <c r="X26" s="50">
        <f t="shared" si="15"/>
        <v>0</v>
      </c>
    </row>
    <row r="27" spans="2:24" outlineLevel="2" x14ac:dyDescent="0.3">
      <c r="B27" s="63" t="s">
        <v>41</v>
      </c>
      <c r="E27" s="17">
        <v>0</v>
      </c>
      <c r="F27" s="17">
        <v>0</v>
      </c>
      <c r="G27" s="17">
        <v>0</v>
      </c>
      <c r="H27" s="17">
        <v>0</v>
      </c>
      <c r="I27" s="50">
        <f t="shared" si="12"/>
        <v>0</v>
      </c>
      <c r="J27" s="17">
        <v>0</v>
      </c>
      <c r="K27" s="17">
        <v>0</v>
      </c>
      <c r="L27" s="17">
        <v>0</v>
      </c>
      <c r="M27" s="17">
        <v>0</v>
      </c>
      <c r="N27" s="50">
        <f t="shared" si="13"/>
        <v>0</v>
      </c>
      <c r="O27" s="17">
        <v>0</v>
      </c>
      <c r="P27" s="17">
        <v>0</v>
      </c>
      <c r="Q27" s="17">
        <v>0</v>
      </c>
      <c r="R27" s="17">
        <v>0</v>
      </c>
      <c r="S27" s="50">
        <f t="shared" si="14"/>
        <v>0</v>
      </c>
      <c r="T27" s="17">
        <v>0</v>
      </c>
      <c r="U27" s="17">
        <v>0</v>
      </c>
      <c r="V27" s="17">
        <v>0</v>
      </c>
      <c r="W27" s="17">
        <v>0</v>
      </c>
      <c r="X27" s="50">
        <f t="shared" si="15"/>
        <v>0</v>
      </c>
    </row>
    <row r="28" spans="2:24" outlineLevel="2" x14ac:dyDescent="0.3">
      <c r="B28" s="63" t="s">
        <v>42</v>
      </c>
      <c r="E28" s="17">
        <v>0</v>
      </c>
      <c r="F28" s="17">
        <v>0</v>
      </c>
      <c r="G28" s="17">
        <v>0</v>
      </c>
      <c r="H28" s="17">
        <v>0</v>
      </c>
      <c r="I28" s="50">
        <f t="shared" si="12"/>
        <v>0</v>
      </c>
      <c r="J28" s="17">
        <v>0</v>
      </c>
      <c r="K28" s="17">
        <v>0</v>
      </c>
      <c r="L28" s="17">
        <v>0</v>
      </c>
      <c r="M28" s="17">
        <v>0</v>
      </c>
      <c r="N28" s="50">
        <f t="shared" si="13"/>
        <v>0</v>
      </c>
      <c r="O28" s="17">
        <v>0</v>
      </c>
      <c r="P28" s="17">
        <v>0</v>
      </c>
      <c r="Q28" s="17">
        <v>0</v>
      </c>
      <c r="R28" s="17">
        <v>0</v>
      </c>
      <c r="S28" s="50">
        <f t="shared" si="14"/>
        <v>0</v>
      </c>
      <c r="T28" s="17">
        <v>0</v>
      </c>
      <c r="U28" s="17">
        <v>0</v>
      </c>
      <c r="V28" s="17">
        <v>0</v>
      </c>
      <c r="W28" s="17">
        <v>0</v>
      </c>
      <c r="X28" s="50">
        <f t="shared" si="15"/>
        <v>0</v>
      </c>
    </row>
    <row r="29" spans="2:24" outlineLevel="2" x14ac:dyDescent="0.3">
      <c r="B29" s="63" t="s">
        <v>43</v>
      </c>
      <c r="E29" s="17">
        <v>0</v>
      </c>
      <c r="F29" s="17">
        <v>0</v>
      </c>
      <c r="G29" s="17">
        <v>0</v>
      </c>
      <c r="H29" s="17">
        <v>0</v>
      </c>
      <c r="I29" s="50">
        <f t="shared" si="12"/>
        <v>0</v>
      </c>
      <c r="J29" s="17">
        <v>0</v>
      </c>
      <c r="K29" s="17">
        <v>0</v>
      </c>
      <c r="L29" s="17">
        <v>0</v>
      </c>
      <c r="M29" s="17">
        <v>0</v>
      </c>
      <c r="N29" s="50">
        <f t="shared" si="13"/>
        <v>0</v>
      </c>
      <c r="O29" s="17">
        <v>0</v>
      </c>
      <c r="P29" s="17">
        <v>0</v>
      </c>
      <c r="Q29" s="17">
        <v>0</v>
      </c>
      <c r="R29" s="17">
        <v>0</v>
      </c>
      <c r="S29" s="50">
        <f t="shared" si="14"/>
        <v>0</v>
      </c>
      <c r="T29" s="17">
        <v>0</v>
      </c>
      <c r="U29" s="17">
        <v>0</v>
      </c>
      <c r="V29" s="17">
        <v>0</v>
      </c>
      <c r="W29" s="17">
        <v>0</v>
      </c>
      <c r="X29" s="50">
        <f t="shared" si="15"/>
        <v>0</v>
      </c>
    </row>
    <row r="30" spans="2:24" outlineLevel="2" x14ac:dyDescent="0.3">
      <c r="B30" s="63" t="s">
        <v>44</v>
      </c>
      <c r="E30" s="17">
        <v>0</v>
      </c>
      <c r="F30" s="17">
        <v>0</v>
      </c>
      <c r="G30" s="17">
        <v>0</v>
      </c>
      <c r="H30" s="17">
        <v>0</v>
      </c>
      <c r="I30" s="50">
        <f t="shared" si="12"/>
        <v>0</v>
      </c>
      <c r="J30" s="17">
        <v>0</v>
      </c>
      <c r="K30" s="17">
        <v>0</v>
      </c>
      <c r="L30" s="17">
        <v>0</v>
      </c>
      <c r="M30" s="17">
        <v>0</v>
      </c>
      <c r="N30" s="50">
        <f t="shared" si="13"/>
        <v>0</v>
      </c>
      <c r="O30" s="17">
        <v>0</v>
      </c>
      <c r="P30" s="17">
        <v>0</v>
      </c>
      <c r="Q30" s="17">
        <v>0</v>
      </c>
      <c r="R30" s="17">
        <v>0</v>
      </c>
      <c r="S30" s="50">
        <f t="shared" si="14"/>
        <v>0</v>
      </c>
      <c r="T30" s="17">
        <v>0</v>
      </c>
      <c r="U30" s="17">
        <v>0</v>
      </c>
      <c r="V30" s="17">
        <v>0</v>
      </c>
      <c r="W30" s="17">
        <v>0</v>
      </c>
      <c r="X30" s="50">
        <f t="shared" si="15"/>
        <v>0</v>
      </c>
    </row>
    <row r="31" spans="2:24" outlineLevel="2" x14ac:dyDescent="0.3">
      <c r="B31" s="63" t="s">
        <v>45</v>
      </c>
      <c r="E31" s="17">
        <v>0</v>
      </c>
      <c r="F31" s="17">
        <v>0</v>
      </c>
      <c r="G31" s="17">
        <v>0</v>
      </c>
      <c r="H31" s="17">
        <v>0</v>
      </c>
      <c r="I31" s="50">
        <f t="shared" si="12"/>
        <v>0</v>
      </c>
      <c r="J31" s="17">
        <v>0</v>
      </c>
      <c r="K31" s="17">
        <v>0</v>
      </c>
      <c r="L31" s="17">
        <v>0</v>
      </c>
      <c r="M31" s="17">
        <v>0</v>
      </c>
      <c r="N31" s="50">
        <f t="shared" si="13"/>
        <v>0</v>
      </c>
      <c r="O31" s="17">
        <v>0</v>
      </c>
      <c r="P31" s="17">
        <v>0</v>
      </c>
      <c r="Q31" s="17">
        <v>0</v>
      </c>
      <c r="R31" s="17">
        <v>0</v>
      </c>
      <c r="S31" s="50">
        <f t="shared" si="14"/>
        <v>0</v>
      </c>
      <c r="T31" s="17">
        <v>0</v>
      </c>
      <c r="U31" s="17">
        <v>0</v>
      </c>
      <c r="V31" s="17">
        <v>0</v>
      </c>
      <c r="W31" s="17">
        <v>0</v>
      </c>
      <c r="X31" s="50">
        <f t="shared" si="15"/>
        <v>0</v>
      </c>
    </row>
    <row r="32" spans="2:24" outlineLevel="2" x14ac:dyDescent="0.3">
      <c r="B32" s="63" t="s">
        <v>46</v>
      </c>
      <c r="E32" s="17">
        <v>0</v>
      </c>
      <c r="F32" s="17">
        <v>0</v>
      </c>
      <c r="G32" s="17">
        <v>0</v>
      </c>
      <c r="H32" s="17">
        <v>0</v>
      </c>
      <c r="I32" s="50">
        <f t="shared" si="12"/>
        <v>0</v>
      </c>
      <c r="J32" s="17">
        <v>0</v>
      </c>
      <c r="K32" s="17">
        <v>0</v>
      </c>
      <c r="L32" s="17">
        <v>0</v>
      </c>
      <c r="M32" s="17">
        <v>0</v>
      </c>
      <c r="N32" s="50">
        <f t="shared" si="13"/>
        <v>0</v>
      </c>
      <c r="O32" s="17">
        <v>0</v>
      </c>
      <c r="P32" s="17">
        <v>0</v>
      </c>
      <c r="Q32" s="17">
        <v>0</v>
      </c>
      <c r="R32" s="17">
        <v>0</v>
      </c>
      <c r="S32" s="50">
        <f t="shared" si="14"/>
        <v>0</v>
      </c>
      <c r="T32" s="17">
        <v>0</v>
      </c>
      <c r="U32" s="17">
        <v>0</v>
      </c>
      <c r="V32" s="17">
        <v>0</v>
      </c>
      <c r="W32" s="17">
        <v>0</v>
      </c>
      <c r="X32" s="50">
        <f t="shared" si="15"/>
        <v>0</v>
      </c>
    </row>
    <row r="33" spans="1:24" outlineLevel="2" x14ac:dyDescent="0.3">
      <c r="B33" s="63" t="s">
        <v>47</v>
      </c>
      <c r="E33" s="17">
        <v>0</v>
      </c>
      <c r="F33" s="17">
        <v>0</v>
      </c>
      <c r="G33" s="17">
        <v>0</v>
      </c>
      <c r="H33" s="17">
        <v>0</v>
      </c>
      <c r="I33" s="50">
        <f t="shared" si="12"/>
        <v>0</v>
      </c>
      <c r="J33" s="17">
        <v>0</v>
      </c>
      <c r="K33" s="17">
        <v>0</v>
      </c>
      <c r="L33" s="17">
        <v>0</v>
      </c>
      <c r="M33" s="17">
        <v>0</v>
      </c>
      <c r="N33" s="50">
        <f t="shared" si="13"/>
        <v>0</v>
      </c>
      <c r="O33" s="17">
        <v>0</v>
      </c>
      <c r="P33" s="17">
        <v>0</v>
      </c>
      <c r="Q33" s="17">
        <v>0</v>
      </c>
      <c r="R33" s="17">
        <v>0</v>
      </c>
      <c r="S33" s="50">
        <f t="shared" si="14"/>
        <v>0</v>
      </c>
      <c r="T33" s="17">
        <v>0</v>
      </c>
      <c r="U33" s="17">
        <v>0</v>
      </c>
      <c r="V33" s="17">
        <v>0</v>
      </c>
      <c r="W33" s="17">
        <v>0</v>
      </c>
      <c r="X33" s="50">
        <f t="shared" si="15"/>
        <v>0</v>
      </c>
    </row>
    <row r="34" spans="1:24" outlineLevel="2" x14ac:dyDescent="0.3">
      <c r="B34" s="63" t="s">
        <v>48</v>
      </c>
      <c r="E34" s="17">
        <v>0</v>
      </c>
      <c r="F34" s="17">
        <v>0</v>
      </c>
      <c r="G34" s="17">
        <v>0</v>
      </c>
      <c r="H34" s="17">
        <v>0</v>
      </c>
      <c r="I34" s="50">
        <f t="shared" si="12"/>
        <v>0</v>
      </c>
      <c r="J34" s="17">
        <v>0</v>
      </c>
      <c r="K34" s="17">
        <v>0</v>
      </c>
      <c r="L34" s="17">
        <v>0</v>
      </c>
      <c r="M34" s="17">
        <v>0</v>
      </c>
      <c r="N34" s="50">
        <f t="shared" si="13"/>
        <v>0</v>
      </c>
      <c r="O34" s="17">
        <v>0</v>
      </c>
      <c r="P34" s="17">
        <v>0</v>
      </c>
      <c r="Q34" s="17">
        <v>0</v>
      </c>
      <c r="R34" s="17">
        <v>0</v>
      </c>
      <c r="S34" s="50">
        <f t="shared" si="14"/>
        <v>0</v>
      </c>
      <c r="T34" s="17">
        <v>0</v>
      </c>
      <c r="U34" s="17">
        <v>0</v>
      </c>
      <c r="V34" s="17">
        <v>0</v>
      </c>
      <c r="W34" s="17">
        <v>0</v>
      </c>
      <c r="X34" s="50">
        <f t="shared" si="15"/>
        <v>0</v>
      </c>
    </row>
    <row r="35" spans="1:24" outlineLevel="2" x14ac:dyDescent="0.3">
      <c r="B35" s="63" t="s">
        <v>49</v>
      </c>
      <c r="E35" s="17">
        <v>0</v>
      </c>
      <c r="F35" s="17">
        <v>0</v>
      </c>
      <c r="G35" s="17">
        <v>0</v>
      </c>
      <c r="H35" s="17">
        <v>0</v>
      </c>
      <c r="I35" s="50">
        <f t="shared" si="12"/>
        <v>0</v>
      </c>
      <c r="J35" s="17">
        <v>0</v>
      </c>
      <c r="K35" s="17">
        <v>0</v>
      </c>
      <c r="L35" s="17">
        <v>0</v>
      </c>
      <c r="M35" s="17">
        <v>0</v>
      </c>
      <c r="N35" s="50">
        <f t="shared" si="13"/>
        <v>0</v>
      </c>
      <c r="O35" s="17">
        <v>0</v>
      </c>
      <c r="P35" s="17">
        <v>0</v>
      </c>
      <c r="Q35" s="17">
        <v>0</v>
      </c>
      <c r="R35" s="17">
        <v>0</v>
      </c>
      <c r="S35" s="50">
        <f t="shared" si="14"/>
        <v>0</v>
      </c>
      <c r="T35" s="17">
        <v>0</v>
      </c>
      <c r="U35" s="17">
        <v>0</v>
      </c>
      <c r="V35" s="17">
        <v>0</v>
      </c>
      <c r="W35" s="17">
        <v>0</v>
      </c>
      <c r="X35" s="50">
        <f t="shared" si="15"/>
        <v>0</v>
      </c>
    </row>
    <row r="36" spans="1:24" outlineLevel="2" x14ac:dyDescent="0.3">
      <c r="B36" s="63" t="s">
        <v>50</v>
      </c>
      <c r="E36" s="17">
        <v>0</v>
      </c>
      <c r="F36" s="17">
        <v>0</v>
      </c>
      <c r="G36" s="17">
        <v>0</v>
      </c>
      <c r="H36" s="17">
        <v>0</v>
      </c>
      <c r="I36" s="50">
        <f t="shared" si="12"/>
        <v>0</v>
      </c>
      <c r="J36" s="17">
        <v>0</v>
      </c>
      <c r="K36" s="17">
        <v>0</v>
      </c>
      <c r="L36" s="17">
        <v>0</v>
      </c>
      <c r="M36" s="17">
        <v>0</v>
      </c>
      <c r="N36" s="50">
        <f t="shared" si="13"/>
        <v>0</v>
      </c>
      <c r="O36" s="17">
        <v>0</v>
      </c>
      <c r="P36" s="17">
        <v>0</v>
      </c>
      <c r="Q36" s="17">
        <v>0</v>
      </c>
      <c r="R36" s="17">
        <v>0</v>
      </c>
      <c r="S36" s="50">
        <f t="shared" si="14"/>
        <v>0</v>
      </c>
      <c r="T36" s="17">
        <v>0</v>
      </c>
      <c r="U36" s="17">
        <v>0</v>
      </c>
      <c r="V36" s="17">
        <v>0</v>
      </c>
      <c r="W36" s="17">
        <v>0</v>
      </c>
      <c r="X36" s="50">
        <f t="shared" si="15"/>
        <v>0</v>
      </c>
    </row>
    <row r="37" spans="1:24" outlineLevel="2" x14ac:dyDescent="0.3">
      <c r="B37" s="63" t="s">
        <v>51</v>
      </c>
      <c r="E37" s="17">
        <v>0</v>
      </c>
      <c r="F37" s="17">
        <v>0</v>
      </c>
      <c r="G37" s="17">
        <v>0</v>
      </c>
      <c r="H37" s="17">
        <v>0</v>
      </c>
      <c r="I37" s="50">
        <f t="shared" si="12"/>
        <v>0</v>
      </c>
      <c r="J37" s="17">
        <v>0</v>
      </c>
      <c r="K37" s="17">
        <v>0</v>
      </c>
      <c r="L37" s="17">
        <v>0</v>
      </c>
      <c r="M37" s="17">
        <v>0</v>
      </c>
      <c r="N37" s="50">
        <f t="shared" si="13"/>
        <v>0</v>
      </c>
      <c r="O37" s="17">
        <v>0</v>
      </c>
      <c r="P37" s="17">
        <v>0</v>
      </c>
      <c r="Q37" s="17">
        <v>0</v>
      </c>
      <c r="R37" s="17">
        <v>0</v>
      </c>
      <c r="S37" s="50">
        <f t="shared" si="14"/>
        <v>0</v>
      </c>
      <c r="T37" s="17">
        <v>0</v>
      </c>
      <c r="U37" s="17">
        <v>0</v>
      </c>
      <c r="V37" s="17">
        <v>0</v>
      </c>
      <c r="W37" s="17">
        <v>0</v>
      </c>
      <c r="X37" s="50">
        <f t="shared" si="15"/>
        <v>0</v>
      </c>
    </row>
    <row r="38" spans="1:24" outlineLevel="2" x14ac:dyDescent="0.3">
      <c r="B38" s="63" t="s">
        <v>52</v>
      </c>
      <c r="E38" s="17">
        <v>0</v>
      </c>
      <c r="F38" s="17">
        <v>0</v>
      </c>
      <c r="G38" s="17">
        <v>0</v>
      </c>
      <c r="H38" s="17">
        <v>0</v>
      </c>
      <c r="I38" s="50">
        <f t="shared" si="12"/>
        <v>0</v>
      </c>
      <c r="J38" s="17">
        <v>0</v>
      </c>
      <c r="K38" s="17">
        <v>0</v>
      </c>
      <c r="L38" s="17">
        <v>0</v>
      </c>
      <c r="M38" s="17">
        <v>0</v>
      </c>
      <c r="N38" s="50">
        <f t="shared" si="13"/>
        <v>0</v>
      </c>
      <c r="O38" s="17">
        <v>0</v>
      </c>
      <c r="P38" s="17">
        <v>0</v>
      </c>
      <c r="Q38" s="17">
        <v>0</v>
      </c>
      <c r="R38" s="17">
        <v>0</v>
      </c>
      <c r="S38" s="50">
        <f t="shared" si="14"/>
        <v>0</v>
      </c>
      <c r="T38" s="17">
        <v>0</v>
      </c>
      <c r="U38" s="17">
        <v>0</v>
      </c>
      <c r="V38" s="17">
        <v>0</v>
      </c>
      <c r="W38" s="17">
        <v>0</v>
      </c>
      <c r="X38" s="50">
        <f t="shared" si="15"/>
        <v>0</v>
      </c>
    </row>
    <row r="39" spans="1:24" outlineLevel="2" x14ac:dyDescent="0.3">
      <c r="B39" s="63" t="s">
        <v>53</v>
      </c>
      <c r="E39" s="17">
        <v>0</v>
      </c>
      <c r="F39" s="17">
        <v>0</v>
      </c>
      <c r="G39" s="17">
        <v>0</v>
      </c>
      <c r="H39" s="17">
        <v>0</v>
      </c>
      <c r="I39" s="50">
        <f t="shared" si="12"/>
        <v>0</v>
      </c>
      <c r="J39" s="17">
        <v>0</v>
      </c>
      <c r="K39" s="17">
        <v>0</v>
      </c>
      <c r="L39" s="17">
        <v>0</v>
      </c>
      <c r="M39" s="17">
        <v>0</v>
      </c>
      <c r="N39" s="50">
        <f t="shared" si="13"/>
        <v>0</v>
      </c>
      <c r="O39" s="17">
        <v>0</v>
      </c>
      <c r="P39" s="17">
        <v>0</v>
      </c>
      <c r="Q39" s="17">
        <v>0</v>
      </c>
      <c r="R39" s="17">
        <v>0</v>
      </c>
      <c r="S39" s="50">
        <f t="shared" si="14"/>
        <v>0</v>
      </c>
      <c r="T39" s="17">
        <v>0</v>
      </c>
      <c r="U39" s="17">
        <v>0</v>
      </c>
      <c r="V39" s="17">
        <v>0</v>
      </c>
      <c r="W39" s="17">
        <v>0</v>
      </c>
      <c r="X39" s="50">
        <f t="shared" si="15"/>
        <v>0</v>
      </c>
    </row>
    <row r="40" spans="1:24" outlineLevel="2" x14ac:dyDescent="0.3">
      <c r="B40" s="63"/>
      <c r="E40" s="17"/>
      <c r="F40" s="17"/>
      <c r="G40" s="17"/>
      <c r="H40" s="17"/>
      <c r="I40" s="50"/>
      <c r="J40" s="17"/>
      <c r="K40" s="17"/>
      <c r="L40" s="17"/>
      <c r="M40" s="22"/>
      <c r="N40" s="50"/>
      <c r="O40" s="17"/>
      <c r="P40" s="17"/>
      <c r="Q40" s="17"/>
      <c r="R40" s="17"/>
      <c r="S40" s="50"/>
      <c r="T40" s="17"/>
      <c r="U40" s="17"/>
      <c r="V40" s="17"/>
      <c r="W40" s="17"/>
      <c r="X40" s="50"/>
    </row>
    <row r="41" spans="1:24" outlineLevel="2" x14ac:dyDescent="0.3">
      <c r="B41" s="63"/>
      <c r="E41" s="17"/>
      <c r="F41" s="17"/>
      <c r="G41" s="17"/>
      <c r="H41" s="17"/>
      <c r="I41" s="50"/>
      <c r="J41" s="17"/>
      <c r="K41" s="17"/>
      <c r="L41" s="17"/>
      <c r="M41" s="17"/>
      <c r="N41" s="50"/>
      <c r="O41" s="17"/>
      <c r="P41" s="17"/>
      <c r="Q41" s="17"/>
      <c r="R41" s="17"/>
      <c r="S41" s="50"/>
      <c r="T41" s="17"/>
      <c r="U41" s="17"/>
      <c r="V41" s="17"/>
      <c r="W41" s="17"/>
      <c r="X41" s="50"/>
    </row>
    <row r="42" spans="1:24" s="65" customFormat="1" outlineLevel="1" x14ac:dyDescent="0.3">
      <c r="A42" s="23">
        <f>+A15+1</f>
        <v>2</v>
      </c>
      <c r="B42" s="67" t="s">
        <v>112</v>
      </c>
      <c r="E42" s="18">
        <v>0</v>
      </c>
      <c r="F42" s="18">
        <f t="shared" ref="F42:X42" si="16">+SUM(F44:F68)</f>
        <v>0</v>
      </c>
      <c r="G42" s="18">
        <f t="shared" si="16"/>
        <v>0</v>
      </c>
      <c r="H42" s="18">
        <f t="shared" si="16"/>
        <v>0</v>
      </c>
      <c r="I42" s="51">
        <f t="shared" si="16"/>
        <v>0</v>
      </c>
      <c r="J42" s="18">
        <f>+SUM(J44:J68)</f>
        <v>13380.987739130433</v>
      </c>
      <c r="K42" s="18">
        <f t="shared" si="16"/>
        <v>13380.987739130433</v>
      </c>
      <c r="L42" s="18">
        <f t="shared" si="16"/>
        <v>13380.987739130433</v>
      </c>
      <c r="M42" s="18">
        <f t="shared" si="16"/>
        <v>13380.987739130433</v>
      </c>
      <c r="N42" s="51">
        <f>+SUM(N44:N68)</f>
        <v>53523.95095652173</v>
      </c>
      <c r="O42" s="18">
        <f t="shared" si="16"/>
        <v>0</v>
      </c>
      <c r="P42" s="18">
        <f t="shared" si="16"/>
        <v>0</v>
      </c>
      <c r="Q42" s="18">
        <f t="shared" si="16"/>
        <v>0</v>
      </c>
      <c r="R42" s="18">
        <f t="shared" si="16"/>
        <v>0</v>
      </c>
      <c r="S42" s="51">
        <f t="shared" si="16"/>
        <v>0</v>
      </c>
      <c r="T42" s="18">
        <f t="shared" si="16"/>
        <v>0</v>
      </c>
      <c r="U42" s="18">
        <f t="shared" si="16"/>
        <v>0</v>
      </c>
      <c r="V42" s="18">
        <f t="shared" si="16"/>
        <v>0</v>
      </c>
      <c r="W42" s="18">
        <f t="shared" si="16"/>
        <v>0</v>
      </c>
      <c r="X42" s="51">
        <f t="shared" si="16"/>
        <v>0</v>
      </c>
    </row>
    <row r="43" spans="1:24" outlineLevel="2" x14ac:dyDescent="0.3">
      <c r="A43" s="68"/>
      <c r="B43" s="69"/>
      <c r="E43" s="17"/>
      <c r="F43" s="17"/>
      <c r="G43" s="17"/>
      <c r="H43" s="17"/>
      <c r="I43" s="50"/>
      <c r="J43" s="17"/>
      <c r="K43" s="17"/>
      <c r="L43" s="17"/>
      <c r="M43" s="17"/>
      <c r="N43" s="50"/>
      <c r="O43" s="17"/>
      <c r="P43" s="17"/>
      <c r="Q43" s="17"/>
      <c r="R43" s="17"/>
      <c r="S43" s="50"/>
      <c r="T43" s="17"/>
      <c r="U43" s="17"/>
      <c r="V43" s="17"/>
      <c r="W43" s="17"/>
      <c r="X43" s="50"/>
    </row>
    <row r="44" spans="1:24" outlineLevel="2" x14ac:dyDescent="0.3">
      <c r="B44" s="63" t="s">
        <v>31</v>
      </c>
      <c r="E44" s="17">
        <v>0</v>
      </c>
      <c r="F44" s="17">
        <v>0</v>
      </c>
      <c r="G44" s="17">
        <v>0</v>
      </c>
      <c r="H44" s="17">
        <v>0</v>
      </c>
      <c r="I44" s="50">
        <f t="shared" ref="I44:I68" si="17">+SUM(E44:H44)</f>
        <v>0</v>
      </c>
      <c r="J44" s="17">
        <v>0</v>
      </c>
      <c r="K44" s="17">
        <v>0</v>
      </c>
      <c r="L44" s="17">
        <v>0</v>
      </c>
      <c r="M44" s="17">
        <v>0</v>
      </c>
      <c r="N44" s="50">
        <f>+SUM(J44:M44)</f>
        <v>0</v>
      </c>
      <c r="O44" s="17">
        <v>0</v>
      </c>
      <c r="P44" s="17">
        <v>0</v>
      </c>
      <c r="Q44" s="17">
        <v>0</v>
      </c>
      <c r="R44" s="17">
        <v>0</v>
      </c>
      <c r="S44" s="50">
        <f t="shared" ref="S44:S68" si="18">+SUM(O44:R44)</f>
        <v>0</v>
      </c>
      <c r="T44" s="17">
        <v>0</v>
      </c>
      <c r="U44" s="17">
        <v>0</v>
      </c>
      <c r="V44" s="17">
        <v>0</v>
      </c>
      <c r="W44" s="17">
        <v>0</v>
      </c>
      <c r="X44" s="50">
        <f t="shared" ref="X44:X68" si="19">+SUM(T44:W44)</f>
        <v>0</v>
      </c>
    </row>
    <row r="45" spans="1:24" outlineLevel="2" x14ac:dyDescent="0.3">
      <c r="B45" s="63" t="s">
        <v>32</v>
      </c>
      <c r="E45" s="17">
        <v>0</v>
      </c>
      <c r="F45" s="17">
        <v>0</v>
      </c>
      <c r="G45" s="17">
        <v>0</v>
      </c>
      <c r="H45" s="17">
        <v>0</v>
      </c>
      <c r="I45" s="50">
        <f t="shared" si="17"/>
        <v>0</v>
      </c>
      <c r="J45" s="17">
        <v>0</v>
      </c>
      <c r="K45" s="17">
        <v>0</v>
      </c>
      <c r="L45" s="17">
        <v>0</v>
      </c>
      <c r="M45" s="17">
        <v>0</v>
      </c>
      <c r="N45" s="50">
        <f t="shared" ref="N45:N68" si="20">+SUM(J45:M45)</f>
        <v>0</v>
      </c>
      <c r="O45" s="17">
        <v>0</v>
      </c>
      <c r="P45" s="17">
        <v>0</v>
      </c>
      <c r="Q45" s="17">
        <v>0</v>
      </c>
      <c r="R45" s="17">
        <v>0</v>
      </c>
      <c r="S45" s="50">
        <f t="shared" si="18"/>
        <v>0</v>
      </c>
      <c r="T45" s="17">
        <v>0</v>
      </c>
      <c r="U45" s="17">
        <v>0</v>
      </c>
      <c r="V45" s="17">
        <v>0</v>
      </c>
      <c r="W45" s="17">
        <v>0</v>
      </c>
      <c r="X45" s="50">
        <f t="shared" si="19"/>
        <v>0</v>
      </c>
    </row>
    <row r="46" spans="1:24" outlineLevel="2" x14ac:dyDescent="0.3">
      <c r="B46" s="63" t="s">
        <v>33</v>
      </c>
      <c r="E46" s="17">
        <v>0</v>
      </c>
      <c r="F46" s="17">
        <v>0</v>
      </c>
      <c r="G46" s="17">
        <v>0</v>
      </c>
      <c r="H46" s="17">
        <v>0</v>
      </c>
      <c r="I46" s="50">
        <f t="shared" si="17"/>
        <v>0</v>
      </c>
      <c r="J46" s="17">
        <f>(10000/2)/4</f>
        <v>1250</v>
      </c>
      <c r="K46" s="17">
        <f t="shared" ref="K46:M46" si="21">(10000/2)/4</f>
        <v>1250</v>
      </c>
      <c r="L46" s="17">
        <f t="shared" si="21"/>
        <v>1250</v>
      </c>
      <c r="M46" s="17">
        <f t="shared" si="21"/>
        <v>1250</v>
      </c>
      <c r="N46" s="50">
        <f t="shared" si="20"/>
        <v>5000</v>
      </c>
      <c r="O46" s="17">
        <v>0</v>
      </c>
      <c r="P46" s="17">
        <v>0</v>
      </c>
      <c r="Q46" s="17">
        <v>0</v>
      </c>
      <c r="R46" s="17">
        <v>0</v>
      </c>
      <c r="S46" s="50">
        <f t="shared" si="18"/>
        <v>0</v>
      </c>
      <c r="T46" s="17">
        <v>0</v>
      </c>
      <c r="U46" s="17">
        <v>0</v>
      </c>
      <c r="V46" s="17">
        <v>0</v>
      </c>
      <c r="W46" s="17">
        <v>0</v>
      </c>
      <c r="X46" s="50">
        <f t="shared" si="19"/>
        <v>0</v>
      </c>
    </row>
    <row r="47" spans="1:24" outlineLevel="2" x14ac:dyDescent="0.3">
      <c r="B47" s="63" t="s">
        <v>34</v>
      </c>
      <c r="E47" s="17">
        <v>0</v>
      </c>
      <c r="F47" s="17">
        <v>0</v>
      </c>
      <c r="G47" s="17">
        <v>0</v>
      </c>
      <c r="H47" s="17">
        <v>0</v>
      </c>
      <c r="I47" s="50">
        <f t="shared" si="17"/>
        <v>0</v>
      </c>
      <c r="J47" s="17">
        <v>0</v>
      </c>
      <c r="K47" s="17">
        <v>0</v>
      </c>
      <c r="L47" s="17">
        <v>0</v>
      </c>
      <c r="M47" s="17">
        <v>0</v>
      </c>
      <c r="N47" s="50">
        <f t="shared" si="20"/>
        <v>0</v>
      </c>
      <c r="O47" s="17">
        <v>0</v>
      </c>
      <c r="P47" s="17">
        <v>0</v>
      </c>
      <c r="Q47" s="17">
        <v>0</v>
      </c>
      <c r="R47" s="17">
        <v>0</v>
      </c>
      <c r="S47" s="50">
        <f t="shared" si="18"/>
        <v>0</v>
      </c>
      <c r="T47" s="17">
        <v>0</v>
      </c>
      <c r="U47" s="17">
        <v>0</v>
      </c>
      <c r="V47" s="17">
        <v>0</v>
      </c>
      <c r="W47" s="17">
        <v>0</v>
      </c>
      <c r="X47" s="50">
        <f t="shared" si="19"/>
        <v>0</v>
      </c>
    </row>
    <row r="48" spans="1:24" outlineLevel="2" x14ac:dyDescent="0.3">
      <c r="B48" s="63" t="s">
        <v>35</v>
      </c>
      <c r="E48" s="17">
        <v>0</v>
      </c>
      <c r="F48" s="17">
        <v>0</v>
      </c>
      <c r="G48" s="17">
        <v>0</v>
      </c>
      <c r="H48" s="17">
        <v>0</v>
      </c>
      <c r="I48" s="50">
        <f t="shared" si="17"/>
        <v>0</v>
      </c>
      <c r="J48" s="17">
        <v>0</v>
      </c>
      <c r="K48" s="17">
        <v>0</v>
      </c>
      <c r="L48" s="17">
        <v>0</v>
      </c>
      <c r="M48" s="17">
        <v>0</v>
      </c>
      <c r="N48" s="50">
        <f t="shared" si="20"/>
        <v>0</v>
      </c>
      <c r="O48" s="17">
        <v>0</v>
      </c>
      <c r="P48" s="17">
        <v>0</v>
      </c>
      <c r="Q48" s="17">
        <v>0</v>
      </c>
      <c r="R48" s="17">
        <v>0</v>
      </c>
      <c r="S48" s="50">
        <f t="shared" si="18"/>
        <v>0</v>
      </c>
      <c r="T48" s="17">
        <v>0</v>
      </c>
      <c r="U48" s="17">
        <v>0</v>
      </c>
      <c r="V48" s="17">
        <v>0</v>
      </c>
      <c r="W48" s="17">
        <v>0</v>
      </c>
      <c r="X48" s="50">
        <f t="shared" si="19"/>
        <v>0</v>
      </c>
    </row>
    <row r="49" spans="2:24" outlineLevel="2" x14ac:dyDescent="0.3">
      <c r="B49" s="63" t="s">
        <v>36</v>
      </c>
      <c r="E49" s="17">
        <v>0</v>
      </c>
      <c r="F49" s="17">
        <v>0</v>
      </c>
      <c r="G49" s="17">
        <v>0</v>
      </c>
      <c r="H49" s="17">
        <v>0</v>
      </c>
      <c r="I49" s="50">
        <f t="shared" si="17"/>
        <v>0</v>
      </c>
      <c r="J49" s="17">
        <v>0</v>
      </c>
      <c r="K49" s="17">
        <v>0</v>
      </c>
      <c r="L49" s="17">
        <v>0</v>
      </c>
      <c r="M49" s="17">
        <v>0</v>
      </c>
      <c r="N49" s="50">
        <f t="shared" si="20"/>
        <v>0</v>
      </c>
      <c r="O49" s="17">
        <v>0</v>
      </c>
      <c r="P49" s="17">
        <v>0</v>
      </c>
      <c r="Q49" s="17">
        <v>0</v>
      </c>
      <c r="R49" s="17">
        <v>0</v>
      </c>
      <c r="S49" s="50">
        <f t="shared" si="18"/>
        <v>0</v>
      </c>
      <c r="T49" s="17">
        <v>0</v>
      </c>
      <c r="U49" s="17">
        <v>0</v>
      </c>
      <c r="V49" s="17">
        <v>0</v>
      </c>
      <c r="W49" s="17">
        <v>0</v>
      </c>
      <c r="X49" s="50">
        <f t="shared" si="19"/>
        <v>0</v>
      </c>
    </row>
    <row r="50" spans="2:24" outlineLevel="2" x14ac:dyDescent="0.3">
      <c r="B50" s="63" t="s">
        <v>37</v>
      </c>
      <c r="E50" s="17">
        <v>0</v>
      </c>
      <c r="F50" s="17">
        <v>0</v>
      </c>
      <c r="G50" s="17">
        <v>0</v>
      </c>
      <c r="H50" s="17">
        <v>0</v>
      </c>
      <c r="I50" s="50">
        <f t="shared" si="17"/>
        <v>0</v>
      </c>
      <c r="J50" s="17">
        <v>0</v>
      </c>
      <c r="K50" s="17">
        <v>0</v>
      </c>
      <c r="L50" s="17">
        <v>0</v>
      </c>
      <c r="M50" s="17">
        <v>0</v>
      </c>
      <c r="N50" s="50">
        <f t="shared" si="20"/>
        <v>0</v>
      </c>
      <c r="O50" s="17">
        <v>0</v>
      </c>
      <c r="P50" s="17">
        <v>0</v>
      </c>
      <c r="Q50" s="17">
        <v>0</v>
      </c>
      <c r="R50" s="17">
        <v>0</v>
      </c>
      <c r="S50" s="50">
        <f t="shared" si="18"/>
        <v>0</v>
      </c>
      <c r="T50" s="17">
        <v>0</v>
      </c>
      <c r="U50" s="17">
        <v>0</v>
      </c>
      <c r="V50" s="17">
        <v>0</v>
      </c>
      <c r="W50" s="17">
        <v>0</v>
      </c>
      <c r="X50" s="50">
        <f t="shared" si="19"/>
        <v>0</v>
      </c>
    </row>
    <row r="51" spans="2:24" outlineLevel="2" x14ac:dyDescent="0.3">
      <c r="B51" s="63" t="s">
        <v>38</v>
      </c>
      <c r="E51" s="17">
        <v>0</v>
      </c>
      <c r="F51" s="17">
        <v>0</v>
      </c>
      <c r="G51" s="17">
        <v>0</v>
      </c>
      <c r="H51" s="17">
        <v>0</v>
      </c>
      <c r="I51" s="50">
        <f t="shared" si="17"/>
        <v>0</v>
      </c>
      <c r="J51" s="17">
        <v>0</v>
      </c>
      <c r="K51" s="17">
        <v>0</v>
      </c>
      <c r="L51" s="17">
        <v>0</v>
      </c>
      <c r="M51" s="17">
        <v>0</v>
      </c>
      <c r="N51" s="50">
        <f t="shared" si="20"/>
        <v>0</v>
      </c>
      <c r="O51" s="17">
        <v>0</v>
      </c>
      <c r="P51" s="17">
        <v>0</v>
      </c>
      <c r="Q51" s="17">
        <v>0</v>
      </c>
      <c r="R51" s="17">
        <v>0</v>
      </c>
      <c r="S51" s="50">
        <f t="shared" si="18"/>
        <v>0</v>
      </c>
      <c r="T51" s="17">
        <v>0</v>
      </c>
      <c r="U51" s="17">
        <v>0</v>
      </c>
      <c r="V51" s="17">
        <v>0</v>
      </c>
      <c r="W51" s="17">
        <v>0</v>
      </c>
      <c r="X51" s="50">
        <f t="shared" si="19"/>
        <v>0</v>
      </c>
    </row>
    <row r="52" spans="2:24" outlineLevel="2" x14ac:dyDescent="0.3">
      <c r="B52" s="63" t="s">
        <v>39</v>
      </c>
      <c r="E52" s="17">
        <v>0</v>
      </c>
      <c r="F52" s="17">
        <v>0</v>
      </c>
      <c r="G52" s="17">
        <v>0</v>
      </c>
      <c r="H52" s="17">
        <v>0</v>
      </c>
      <c r="I52" s="50">
        <f t="shared" si="17"/>
        <v>0</v>
      </c>
      <c r="J52" s="17">
        <v>0</v>
      </c>
      <c r="K52" s="17">
        <v>0</v>
      </c>
      <c r="L52" s="17">
        <v>0</v>
      </c>
      <c r="M52" s="17">
        <v>0</v>
      </c>
      <c r="N52" s="50">
        <f t="shared" si="20"/>
        <v>0</v>
      </c>
      <c r="O52" s="17">
        <v>0</v>
      </c>
      <c r="P52" s="17">
        <v>0</v>
      </c>
      <c r="Q52" s="17">
        <v>0</v>
      </c>
      <c r="R52" s="17">
        <v>0</v>
      </c>
      <c r="S52" s="50">
        <f t="shared" si="18"/>
        <v>0</v>
      </c>
      <c r="T52" s="17">
        <v>0</v>
      </c>
      <c r="U52" s="17">
        <v>0</v>
      </c>
      <c r="V52" s="17">
        <v>0</v>
      </c>
      <c r="W52" s="17">
        <v>0</v>
      </c>
      <c r="X52" s="50">
        <f t="shared" si="19"/>
        <v>0</v>
      </c>
    </row>
    <row r="53" spans="2:24" outlineLevel="2" x14ac:dyDescent="0.3">
      <c r="B53" s="63" t="s">
        <v>40</v>
      </c>
      <c r="E53" s="17">
        <v>0</v>
      </c>
      <c r="F53" s="17">
        <v>0</v>
      </c>
      <c r="G53" s="17">
        <v>0</v>
      </c>
      <c r="H53" s="17">
        <v>0</v>
      </c>
      <c r="I53" s="50">
        <f t="shared" si="17"/>
        <v>0</v>
      </c>
      <c r="J53" s="17">
        <v>0</v>
      </c>
      <c r="K53" s="17">
        <v>0</v>
      </c>
      <c r="L53" s="17">
        <v>0</v>
      </c>
      <c r="M53" s="17">
        <v>0</v>
      </c>
      <c r="N53" s="50">
        <f t="shared" si="20"/>
        <v>0</v>
      </c>
      <c r="O53" s="17">
        <v>0</v>
      </c>
      <c r="P53" s="17">
        <v>0</v>
      </c>
      <c r="Q53" s="17">
        <v>0</v>
      </c>
      <c r="R53" s="17">
        <v>0</v>
      </c>
      <c r="S53" s="50">
        <f t="shared" si="18"/>
        <v>0</v>
      </c>
      <c r="T53" s="17">
        <v>0</v>
      </c>
      <c r="U53" s="17">
        <v>0</v>
      </c>
      <c r="V53" s="17">
        <v>0</v>
      </c>
      <c r="W53" s="17">
        <v>0</v>
      </c>
      <c r="X53" s="50">
        <f t="shared" si="19"/>
        <v>0</v>
      </c>
    </row>
    <row r="54" spans="2:24" outlineLevel="2" x14ac:dyDescent="0.3">
      <c r="B54" s="63" t="s">
        <v>41</v>
      </c>
      <c r="E54" s="17">
        <v>0</v>
      </c>
      <c r="F54" s="17">
        <v>0</v>
      </c>
      <c r="G54" s="17">
        <v>0</v>
      </c>
      <c r="H54" s="17">
        <v>0</v>
      </c>
      <c r="I54" s="50">
        <f t="shared" si="17"/>
        <v>0</v>
      </c>
      <c r="J54" s="17">
        <f>(10000/2)/4</f>
        <v>1250</v>
      </c>
      <c r="K54" s="17">
        <f t="shared" ref="K54:M54" si="22">(10000/2)/4</f>
        <v>1250</v>
      </c>
      <c r="L54" s="17">
        <f t="shared" si="22"/>
        <v>1250</v>
      </c>
      <c r="M54" s="17">
        <f t="shared" si="22"/>
        <v>1250</v>
      </c>
      <c r="N54" s="50">
        <f t="shared" si="20"/>
        <v>5000</v>
      </c>
      <c r="O54" s="17">
        <v>0</v>
      </c>
      <c r="P54" s="17">
        <v>0</v>
      </c>
      <c r="Q54" s="17">
        <v>0</v>
      </c>
      <c r="R54" s="17">
        <v>0</v>
      </c>
      <c r="S54" s="50">
        <f t="shared" si="18"/>
        <v>0</v>
      </c>
      <c r="T54" s="17">
        <v>0</v>
      </c>
      <c r="U54" s="17">
        <v>0</v>
      </c>
      <c r="V54" s="17">
        <v>0</v>
      </c>
      <c r="W54" s="17">
        <v>0</v>
      </c>
      <c r="X54" s="50">
        <f t="shared" si="19"/>
        <v>0</v>
      </c>
    </row>
    <row r="55" spans="2:24" outlineLevel="2" x14ac:dyDescent="0.3">
      <c r="B55" s="63" t="s">
        <v>42</v>
      </c>
      <c r="E55" s="17">
        <v>0</v>
      </c>
      <c r="F55" s="17">
        <v>0</v>
      </c>
      <c r="G55" s="17">
        <v>0</v>
      </c>
      <c r="H55" s="17">
        <v>0</v>
      </c>
      <c r="I55" s="50">
        <f t="shared" si="17"/>
        <v>0</v>
      </c>
      <c r="J55" s="17">
        <v>0</v>
      </c>
      <c r="K55" s="17">
        <v>0</v>
      </c>
      <c r="L55" s="17">
        <v>0</v>
      </c>
      <c r="M55" s="17">
        <v>0</v>
      </c>
      <c r="N55" s="50">
        <f t="shared" si="20"/>
        <v>0</v>
      </c>
      <c r="O55" s="17">
        <v>0</v>
      </c>
      <c r="P55" s="17">
        <v>0</v>
      </c>
      <c r="Q55" s="17">
        <v>0</v>
      </c>
      <c r="R55" s="17">
        <v>0</v>
      </c>
      <c r="S55" s="50">
        <f t="shared" si="18"/>
        <v>0</v>
      </c>
      <c r="T55" s="17">
        <v>0</v>
      </c>
      <c r="U55" s="17">
        <v>0</v>
      </c>
      <c r="V55" s="17">
        <v>0</v>
      </c>
      <c r="W55" s="17">
        <v>0</v>
      </c>
      <c r="X55" s="50">
        <f t="shared" si="19"/>
        <v>0</v>
      </c>
    </row>
    <row r="56" spans="2:24" outlineLevel="2" x14ac:dyDescent="0.3">
      <c r="B56" s="63" t="s">
        <v>43</v>
      </c>
      <c r="E56" s="17">
        <v>0</v>
      </c>
      <c r="F56" s="17">
        <v>0</v>
      </c>
      <c r="G56" s="17">
        <v>0</v>
      </c>
      <c r="H56" s="17">
        <v>0</v>
      </c>
      <c r="I56" s="50">
        <f t="shared" si="17"/>
        <v>0</v>
      </c>
      <c r="J56" s="17">
        <v>0</v>
      </c>
      <c r="K56" s="17">
        <v>0</v>
      </c>
      <c r="L56" s="17">
        <v>0</v>
      </c>
      <c r="M56" s="17">
        <v>0</v>
      </c>
      <c r="N56" s="50">
        <f t="shared" si="20"/>
        <v>0</v>
      </c>
      <c r="O56" s="17">
        <v>0</v>
      </c>
      <c r="P56" s="17">
        <v>0</v>
      </c>
      <c r="Q56" s="17">
        <v>0</v>
      </c>
      <c r="R56" s="17">
        <v>0</v>
      </c>
      <c r="S56" s="50">
        <f t="shared" si="18"/>
        <v>0</v>
      </c>
      <c r="T56" s="17">
        <v>0</v>
      </c>
      <c r="U56" s="17">
        <v>0</v>
      </c>
      <c r="V56" s="17">
        <v>0</v>
      </c>
      <c r="W56" s="17">
        <v>0</v>
      </c>
      <c r="X56" s="50">
        <f t="shared" si="19"/>
        <v>0</v>
      </c>
    </row>
    <row r="57" spans="2:24" outlineLevel="2" x14ac:dyDescent="0.3">
      <c r="B57" s="63" t="s">
        <v>44</v>
      </c>
      <c r="E57" s="17">
        <v>0</v>
      </c>
      <c r="F57" s="17">
        <v>0</v>
      </c>
      <c r="G57" s="17">
        <v>0</v>
      </c>
      <c r="H57" s="17">
        <v>0</v>
      </c>
      <c r="I57" s="50">
        <f t="shared" si="17"/>
        <v>0</v>
      </c>
      <c r="J57" s="17">
        <v>0</v>
      </c>
      <c r="K57" s="17">
        <v>0</v>
      </c>
      <c r="L57" s="17">
        <v>0</v>
      </c>
      <c r="M57" s="17">
        <v>0</v>
      </c>
      <c r="N57" s="50">
        <f t="shared" si="20"/>
        <v>0</v>
      </c>
      <c r="O57" s="17">
        <v>0</v>
      </c>
      <c r="P57" s="17">
        <v>0</v>
      </c>
      <c r="Q57" s="17">
        <v>0</v>
      </c>
      <c r="R57" s="17">
        <v>0</v>
      </c>
      <c r="S57" s="50">
        <f t="shared" si="18"/>
        <v>0</v>
      </c>
      <c r="T57" s="17">
        <v>0</v>
      </c>
      <c r="U57" s="17">
        <v>0</v>
      </c>
      <c r="V57" s="17">
        <v>0</v>
      </c>
      <c r="W57" s="17">
        <v>0</v>
      </c>
      <c r="X57" s="50">
        <f t="shared" si="19"/>
        <v>0</v>
      </c>
    </row>
    <row r="58" spans="2:24" outlineLevel="2" x14ac:dyDescent="0.3">
      <c r="B58" s="70" t="s">
        <v>45</v>
      </c>
      <c r="E58" s="17">
        <v>0</v>
      </c>
      <c r="F58" s="17">
        <v>0</v>
      </c>
      <c r="G58" s="17">
        <v>0</v>
      </c>
      <c r="H58" s="17">
        <v>0</v>
      </c>
      <c r="I58" s="50">
        <f t="shared" si="17"/>
        <v>0</v>
      </c>
      <c r="J58" s="17">
        <f>((168732/5)/2)/4</f>
        <v>4218.3</v>
      </c>
      <c r="K58" s="17">
        <f t="shared" ref="K58:M58" si="23">((168732/5)/2)/4</f>
        <v>4218.3</v>
      </c>
      <c r="L58" s="17">
        <f t="shared" si="23"/>
        <v>4218.3</v>
      </c>
      <c r="M58" s="17">
        <f t="shared" si="23"/>
        <v>4218.3</v>
      </c>
      <c r="N58" s="50">
        <f t="shared" si="20"/>
        <v>16873.2</v>
      </c>
      <c r="O58" s="17">
        <v>0</v>
      </c>
      <c r="P58" s="17">
        <v>0</v>
      </c>
      <c r="Q58" s="17">
        <v>0</v>
      </c>
      <c r="R58" s="17">
        <v>0</v>
      </c>
      <c r="S58" s="50">
        <f t="shared" si="18"/>
        <v>0</v>
      </c>
      <c r="T58" s="17">
        <v>0</v>
      </c>
      <c r="U58" s="17">
        <v>0</v>
      </c>
      <c r="V58" s="17">
        <v>0</v>
      </c>
      <c r="W58" s="17">
        <v>0</v>
      </c>
      <c r="X58" s="50">
        <f t="shared" si="19"/>
        <v>0</v>
      </c>
    </row>
    <row r="59" spans="2:24" outlineLevel="2" x14ac:dyDescent="0.3">
      <c r="B59" s="70" t="s">
        <v>46</v>
      </c>
      <c r="E59" s="17">
        <v>0</v>
      </c>
      <c r="F59" s="17">
        <v>0</v>
      </c>
      <c r="G59" s="17">
        <v>0</v>
      </c>
      <c r="H59" s="17">
        <v>0</v>
      </c>
      <c r="I59" s="50">
        <f t="shared" si="17"/>
        <v>0</v>
      </c>
      <c r="J59" s="17">
        <v>0</v>
      </c>
      <c r="K59" s="17">
        <v>0</v>
      </c>
      <c r="L59" s="17">
        <v>0</v>
      </c>
      <c r="M59" s="17">
        <v>0</v>
      </c>
      <c r="N59" s="50">
        <f t="shared" si="20"/>
        <v>0</v>
      </c>
      <c r="O59" s="17">
        <v>0</v>
      </c>
      <c r="P59" s="17">
        <v>0</v>
      </c>
      <c r="Q59" s="17">
        <v>0</v>
      </c>
      <c r="R59" s="17">
        <v>0</v>
      </c>
      <c r="S59" s="50">
        <f t="shared" si="18"/>
        <v>0</v>
      </c>
      <c r="T59" s="17">
        <v>0</v>
      </c>
      <c r="U59" s="17">
        <v>0</v>
      </c>
      <c r="V59" s="17">
        <v>0</v>
      </c>
      <c r="W59" s="17">
        <v>0</v>
      </c>
      <c r="X59" s="50">
        <f t="shared" si="19"/>
        <v>0</v>
      </c>
    </row>
    <row r="60" spans="2:24" outlineLevel="2" x14ac:dyDescent="0.3">
      <c r="B60" s="70" t="s">
        <v>47</v>
      </c>
      <c r="E60" s="17">
        <v>0</v>
      </c>
      <c r="F60" s="17">
        <v>0</v>
      </c>
      <c r="G60" s="17">
        <v>0</v>
      </c>
      <c r="H60" s="17">
        <v>0</v>
      </c>
      <c r="I60" s="50">
        <f t="shared" si="17"/>
        <v>0</v>
      </c>
      <c r="J60" s="17">
        <v>0</v>
      </c>
      <c r="K60" s="17">
        <v>0</v>
      </c>
      <c r="L60" s="17">
        <v>0</v>
      </c>
      <c r="M60" s="17">
        <v>0</v>
      </c>
      <c r="N60" s="50">
        <f t="shared" si="20"/>
        <v>0</v>
      </c>
      <c r="O60" s="17">
        <v>0</v>
      </c>
      <c r="P60" s="17">
        <v>0</v>
      </c>
      <c r="Q60" s="17">
        <v>0</v>
      </c>
      <c r="R60" s="17">
        <v>0</v>
      </c>
      <c r="S60" s="50">
        <f t="shared" si="18"/>
        <v>0</v>
      </c>
      <c r="T60" s="17">
        <v>0</v>
      </c>
      <c r="U60" s="17">
        <v>0</v>
      </c>
      <c r="V60" s="17">
        <v>0</v>
      </c>
      <c r="W60" s="17">
        <v>0</v>
      </c>
      <c r="X60" s="50">
        <f t="shared" si="19"/>
        <v>0</v>
      </c>
    </row>
    <row r="61" spans="2:24" outlineLevel="2" x14ac:dyDescent="0.3">
      <c r="B61" s="70" t="s">
        <v>48</v>
      </c>
      <c r="E61" s="17">
        <v>0</v>
      </c>
      <c r="F61" s="17">
        <v>0</v>
      </c>
      <c r="G61" s="17">
        <v>0</v>
      </c>
      <c r="H61" s="17">
        <v>0</v>
      </c>
      <c r="I61" s="50">
        <f t="shared" si="17"/>
        <v>0</v>
      </c>
      <c r="J61" s="17">
        <v>0</v>
      </c>
      <c r="K61" s="17">
        <v>0</v>
      </c>
      <c r="L61" s="17">
        <v>0</v>
      </c>
      <c r="M61" s="17">
        <v>0</v>
      </c>
      <c r="N61" s="50">
        <f t="shared" si="20"/>
        <v>0</v>
      </c>
      <c r="O61" s="17">
        <v>0</v>
      </c>
      <c r="P61" s="17">
        <v>0</v>
      </c>
      <c r="Q61" s="17">
        <v>0</v>
      </c>
      <c r="R61" s="17">
        <v>0</v>
      </c>
      <c r="S61" s="50">
        <f t="shared" si="18"/>
        <v>0</v>
      </c>
      <c r="T61" s="17">
        <v>0</v>
      </c>
      <c r="U61" s="17">
        <v>0</v>
      </c>
      <c r="V61" s="17">
        <v>0</v>
      </c>
      <c r="W61" s="17">
        <v>0</v>
      </c>
      <c r="X61" s="50">
        <f t="shared" si="19"/>
        <v>0</v>
      </c>
    </row>
    <row r="62" spans="2:24" outlineLevel="2" x14ac:dyDescent="0.3">
      <c r="B62" s="70" t="s">
        <v>49</v>
      </c>
      <c r="E62" s="17">
        <v>0</v>
      </c>
      <c r="F62" s="17">
        <v>0</v>
      </c>
      <c r="G62" s="17">
        <v>0</v>
      </c>
      <c r="H62" s="17">
        <v>0</v>
      </c>
      <c r="I62" s="50">
        <f t="shared" si="17"/>
        <v>0</v>
      </c>
      <c r="J62" s="17">
        <f>((97978.1426086956/5)/2)/4</f>
        <v>2449.45356521739</v>
      </c>
      <c r="K62" s="17">
        <f t="shared" ref="K62:M62" si="24">((97978.1426086956/5)/2)/4</f>
        <v>2449.45356521739</v>
      </c>
      <c r="L62" s="17">
        <f t="shared" si="24"/>
        <v>2449.45356521739</v>
      </c>
      <c r="M62" s="17">
        <f t="shared" si="24"/>
        <v>2449.45356521739</v>
      </c>
      <c r="N62" s="50">
        <f t="shared" si="20"/>
        <v>9797.8142608695598</v>
      </c>
      <c r="O62" s="17">
        <v>0</v>
      </c>
      <c r="P62" s="17">
        <v>0</v>
      </c>
      <c r="Q62" s="17">
        <v>0</v>
      </c>
      <c r="R62" s="17">
        <v>0</v>
      </c>
      <c r="S62" s="50">
        <f t="shared" si="18"/>
        <v>0</v>
      </c>
      <c r="T62" s="17">
        <v>0</v>
      </c>
      <c r="U62" s="17">
        <v>0</v>
      </c>
      <c r="V62" s="17">
        <v>0</v>
      </c>
      <c r="W62" s="17">
        <v>0</v>
      </c>
      <c r="X62" s="50">
        <f t="shared" si="19"/>
        <v>0</v>
      </c>
    </row>
    <row r="63" spans="2:24" outlineLevel="2" x14ac:dyDescent="0.3">
      <c r="B63" s="70" t="s">
        <v>50</v>
      </c>
      <c r="E63" s="17">
        <v>0</v>
      </c>
      <c r="F63" s="17">
        <v>0</v>
      </c>
      <c r="G63" s="17">
        <v>0</v>
      </c>
      <c r="H63" s="17">
        <v>0</v>
      </c>
      <c r="I63" s="50">
        <f t="shared" si="17"/>
        <v>0</v>
      </c>
      <c r="J63" s="17">
        <v>0</v>
      </c>
      <c r="K63" s="17">
        <v>0</v>
      </c>
      <c r="L63" s="17">
        <v>0</v>
      </c>
      <c r="M63" s="17">
        <v>0</v>
      </c>
      <c r="N63" s="50">
        <f t="shared" si="20"/>
        <v>0</v>
      </c>
      <c r="O63" s="17">
        <v>0</v>
      </c>
      <c r="P63" s="17">
        <v>0</v>
      </c>
      <c r="Q63" s="17">
        <v>0</v>
      </c>
      <c r="R63" s="17">
        <v>0</v>
      </c>
      <c r="S63" s="50">
        <f t="shared" si="18"/>
        <v>0</v>
      </c>
      <c r="T63" s="17">
        <v>0</v>
      </c>
      <c r="U63" s="17">
        <v>0</v>
      </c>
      <c r="V63" s="17">
        <v>0</v>
      </c>
      <c r="W63" s="17">
        <v>0</v>
      </c>
      <c r="X63" s="50">
        <f t="shared" si="19"/>
        <v>0</v>
      </c>
    </row>
    <row r="64" spans="2:24" outlineLevel="2" x14ac:dyDescent="0.3">
      <c r="B64" s="70" t="s">
        <v>51</v>
      </c>
      <c r="E64" s="17">
        <v>0</v>
      </c>
      <c r="F64" s="17">
        <v>0</v>
      </c>
      <c r="G64" s="17">
        <v>0</v>
      </c>
      <c r="H64" s="17">
        <v>0</v>
      </c>
      <c r="I64" s="50">
        <f t="shared" si="17"/>
        <v>0</v>
      </c>
      <c r="J64" s="17">
        <f>((77814/5)/2)/4</f>
        <v>1945.35</v>
      </c>
      <c r="K64" s="17">
        <f t="shared" ref="K64:M64" si="25">((77814/5)/2)/4</f>
        <v>1945.35</v>
      </c>
      <c r="L64" s="17">
        <f t="shared" si="25"/>
        <v>1945.35</v>
      </c>
      <c r="M64" s="17">
        <f t="shared" si="25"/>
        <v>1945.35</v>
      </c>
      <c r="N64" s="50">
        <f t="shared" si="20"/>
        <v>7781.4</v>
      </c>
      <c r="O64" s="17">
        <v>0</v>
      </c>
      <c r="P64" s="17">
        <v>0</v>
      </c>
      <c r="Q64" s="17">
        <v>0</v>
      </c>
      <c r="R64" s="17">
        <v>0</v>
      </c>
      <c r="S64" s="50">
        <f t="shared" si="18"/>
        <v>0</v>
      </c>
      <c r="T64" s="17">
        <v>0</v>
      </c>
      <c r="U64" s="17">
        <v>0</v>
      </c>
      <c r="V64" s="17">
        <v>0</v>
      </c>
      <c r="W64" s="17">
        <v>0</v>
      </c>
      <c r="X64" s="50">
        <f t="shared" si="19"/>
        <v>0</v>
      </c>
    </row>
    <row r="65" spans="1:24" outlineLevel="2" x14ac:dyDescent="0.3">
      <c r="B65" s="70" t="s">
        <v>52</v>
      </c>
      <c r="E65" s="17">
        <v>0</v>
      </c>
      <c r="F65" s="17">
        <v>0</v>
      </c>
      <c r="G65" s="17">
        <v>0</v>
      </c>
      <c r="H65" s="17">
        <v>0</v>
      </c>
      <c r="I65" s="50">
        <f t="shared" si="17"/>
        <v>0</v>
      </c>
      <c r="J65" s="17">
        <v>0</v>
      </c>
      <c r="K65" s="17">
        <v>0</v>
      </c>
      <c r="L65" s="17">
        <v>0</v>
      </c>
      <c r="M65" s="17">
        <v>0</v>
      </c>
      <c r="N65" s="50">
        <f t="shared" si="20"/>
        <v>0</v>
      </c>
      <c r="O65" s="17">
        <v>0</v>
      </c>
      <c r="P65" s="17">
        <v>0</v>
      </c>
      <c r="Q65" s="17">
        <v>0</v>
      </c>
      <c r="R65" s="17">
        <v>0</v>
      </c>
      <c r="S65" s="50">
        <f t="shared" si="18"/>
        <v>0</v>
      </c>
      <c r="T65" s="17">
        <v>0</v>
      </c>
      <c r="U65" s="17">
        <v>0</v>
      </c>
      <c r="V65" s="17">
        <v>0</v>
      </c>
      <c r="W65" s="17">
        <v>0</v>
      </c>
      <c r="X65" s="50">
        <f t="shared" si="19"/>
        <v>0</v>
      </c>
    </row>
    <row r="66" spans="1:24" outlineLevel="2" x14ac:dyDescent="0.3">
      <c r="B66" s="70" t="s">
        <v>53</v>
      </c>
      <c r="E66" s="17">
        <v>0</v>
      </c>
      <c r="F66" s="17">
        <v>0</v>
      </c>
      <c r="G66" s="17">
        <v>0</v>
      </c>
      <c r="H66" s="17">
        <v>0</v>
      </c>
      <c r="I66" s="50">
        <f t="shared" ref="I66:I67" si="26">+SUM(E66:H66)</f>
        <v>0</v>
      </c>
      <c r="J66" s="17">
        <f>((49275/5)/2)/4</f>
        <v>1231.875</v>
      </c>
      <c r="K66" s="17">
        <f t="shared" ref="K66:M66" si="27">((49275/5)/2)/4</f>
        <v>1231.875</v>
      </c>
      <c r="L66" s="17">
        <f t="shared" si="27"/>
        <v>1231.875</v>
      </c>
      <c r="M66" s="17">
        <f t="shared" si="27"/>
        <v>1231.875</v>
      </c>
      <c r="N66" s="50">
        <f t="shared" si="20"/>
        <v>4927.5</v>
      </c>
      <c r="O66" s="17">
        <v>0</v>
      </c>
      <c r="P66" s="17">
        <v>0</v>
      </c>
      <c r="Q66" s="17">
        <v>0</v>
      </c>
      <c r="R66" s="17">
        <v>0</v>
      </c>
      <c r="S66" s="50">
        <f t="shared" ref="S66:S67" si="28">+SUM(O66:R66)</f>
        <v>0</v>
      </c>
      <c r="T66" s="17">
        <v>0</v>
      </c>
      <c r="U66" s="17">
        <v>0</v>
      </c>
      <c r="V66" s="17">
        <v>0</v>
      </c>
      <c r="W66" s="17">
        <v>0</v>
      </c>
      <c r="X66" s="50">
        <f t="shared" ref="X66:X67" si="29">+SUM(T66:W66)</f>
        <v>0</v>
      </c>
    </row>
    <row r="67" spans="1:24" outlineLevel="2" x14ac:dyDescent="0.3">
      <c r="B67" s="70" t="s">
        <v>114</v>
      </c>
      <c r="E67" s="17">
        <v>0</v>
      </c>
      <c r="F67" s="17">
        <v>0</v>
      </c>
      <c r="G67" s="17">
        <v>0</v>
      </c>
      <c r="H67" s="17">
        <v>0</v>
      </c>
      <c r="I67" s="50">
        <f t="shared" si="26"/>
        <v>0</v>
      </c>
      <c r="J67" s="17">
        <v>0</v>
      </c>
      <c r="K67" s="17">
        <v>0</v>
      </c>
      <c r="L67" s="17">
        <v>0</v>
      </c>
      <c r="M67" s="17">
        <v>0</v>
      </c>
      <c r="N67" s="50">
        <f t="shared" si="20"/>
        <v>0</v>
      </c>
      <c r="O67" s="17">
        <v>0</v>
      </c>
      <c r="P67" s="17">
        <v>0</v>
      </c>
      <c r="Q67" s="17">
        <v>0</v>
      </c>
      <c r="R67" s="17">
        <v>0</v>
      </c>
      <c r="S67" s="50">
        <f t="shared" si="28"/>
        <v>0</v>
      </c>
      <c r="T67" s="17">
        <v>0</v>
      </c>
      <c r="U67" s="17">
        <v>0</v>
      </c>
      <c r="V67" s="17">
        <v>0</v>
      </c>
      <c r="W67" s="17">
        <v>0</v>
      </c>
      <c r="X67" s="50">
        <f t="shared" si="29"/>
        <v>0</v>
      </c>
    </row>
    <row r="68" spans="1:24" outlineLevel="2" x14ac:dyDescent="0.3">
      <c r="B68" s="70" t="s">
        <v>113</v>
      </c>
      <c r="E68" s="17">
        <v>0</v>
      </c>
      <c r="F68" s="17">
        <v>0</v>
      </c>
      <c r="G68" s="17">
        <v>0</v>
      </c>
      <c r="H68" s="17">
        <v>0</v>
      </c>
      <c r="I68" s="50">
        <f t="shared" si="17"/>
        <v>0</v>
      </c>
      <c r="J68" s="17">
        <f>((41440.3669565217/5)/2)/4</f>
        <v>1036.0091739130426</v>
      </c>
      <c r="K68" s="17">
        <f t="shared" ref="K68:M68" si="30">((41440.3669565217/5)/2)/4</f>
        <v>1036.0091739130426</v>
      </c>
      <c r="L68" s="17">
        <f t="shared" si="30"/>
        <v>1036.0091739130426</v>
      </c>
      <c r="M68" s="17">
        <f t="shared" si="30"/>
        <v>1036.0091739130426</v>
      </c>
      <c r="N68" s="50">
        <f t="shared" si="20"/>
        <v>4144.0366956521702</v>
      </c>
      <c r="O68" s="17">
        <v>0</v>
      </c>
      <c r="P68" s="17">
        <v>0</v>
      </c>
      <c r="Q68" s="17">
        <v>0</v>
      </c>
      <c r="R68" s="17">
        <v>0</v>
      </c>
      <c r="S68" s="50">
        <f t="shared" si="18"/>
        <v>0</v>
      </c>
      <c r="T68" s="17">
        <v>0</v>
      </c>
      <c r="U68" s="17">
        <v>0</v>
      </c>
      <c r="V68" s="17">
        <v>0</v>
      </c>
      <c r="W68" s="17">
        <v>0</v>
      </c>
      <c r="X68" s="50">
        <f t="shared" si="19"/>
        <v>0</v>
      </c>
    </row>
    <row r="69" spans="1:24" outlineLevel="2" x14ac:dyDescent="0.3">
      <c r="B69" s="63"/>
      <c r="E69" s="17"/>
      <c r="F69" s="17"/>
      <c r="G69" s="17"/>
      <c r="H69" s="17"/>
      <c r="I69" s="50"/>
      <c r="J69" s="17"/>
      <c r="K69" s="17"/>
      <c r="L69" s="17"/>
      <c r="M69" s="17"/>
      <c r="N69" s="50"/>
      <c r="O69" s="17"/>
      <c r="P69" s="17"/>
      <c r="Q69" s="17"/>
      <c r="R69" s="17"/>
      <c r="S69" s="50"/>
      <c r="T69" s="17"/>
      <c r="U69" s="17"/>
      <c r="V69" s="17"/>
      <c r="W69" s="17"/>
      <c r="X69" s="50"/>
    </row>
    <row r="70" spans="1:24" s="65" customFormat="1" outlineLevel="1" x14ac:dyDescent="0.3">
      <c r="A70" s="23">
        <f>+A42+1</f>
        <v>3</v>
      </c>
      <c r="B70" s="67" t="s">
        <v>8</v>
      </c>
      <c r="E70" s="18">
        <v>0</v>
      </c>
      <c r="F70" s="18">
        <f t="shared" ref="F70:N70" si="31">+SUM(F72:F73)</f>
        <v>0</v>
      </c>
      <c r="G70" s="18">
        <f t="shared" si="31"/>
        <v>0</v>
      </c>
      <c r="H70" s="18">
        <f t="shared" si="31"/>
        <v>0</v>
      </c>
      <c r="I70" s="51">
        <f t="shared" ref="I70" si="32">+SUM(I72:I73)</f>
        <v>0</v>
      </c>
      <c r="J70" s="18">
        <f t="shared" si="31"/>
        <v>0</v>
      </c>
      <c r="K70" s="18">
        <f t="shared" si="31"/>
        <v>0</v>
      </c>
      <c r="L70" s="18">
        <f t="shared" si="31"/>
        <v>0</v>
      </c>
      <c r="M70" s="18">
        <f t="shared" si="31"/>
        <v>0</v>
      </c>
      <c r="N70" s="51">
        <f t="shared" si="31"/>
        <v>0</v>
      </c>
      <c r="O70" s="18">
        <f t="shared" ref="O70:S70" si="33">+SUM(O72:O73)</f>
        <v>0</v>
      </c>
      <c r="P70" s="18">
        <f t="shared" si="33"/>
        <v>0</v>
      </c>
      <c r="Q70" s="18">
        <f t="shared" si="33"/>
        <v>0</v>
      </c>
      <c r="R70" s="18">
        <f t="shared" si="33"/>
        <v>0</v>
      </c>
      <c r="S70" s="51">
        <f t="shared" si="33"/>
        <v>0</v>
      </c>
      <c r="T70" s="18">
        <f t="shared" ref="T70:X70" si="34">+SUM(T72:T73)</f>
        <v>0</v>
      </c>
      <c r="U70" s="18">
        <f t="shared" si="34"/>
        <v>0</v>
      </c>
      <c r="V70" s="18">
        <f t="shared" si="34"/>
        <v>0</v>
      </c>
      <c r="W70" s="18">
        <f t="shared" si="34"/>
        <v>0</v>
      </c>
      <c r="X70" s="51">
        <f t="shared" si="34"/>
        <v>0</v>
      </c>
    </row>
    <row r="71" spans="1:24" outlineLevel="2" x14ac:dyDescent="0.3">
      <c r="A71" s="68"/>
      <c r="B71" s="69"/>
      <c r="E71" s="17"/>
      <c r="F71" s="17"/>
      <c r="G71" s="17"/>
      <c r="H71" s="17"/>
      <c r="I71" s="50"/>
      <c r="J71" s="17"/>
      <c r="K71" s="17"/>
      <c r="L71" s="17"/>
      <c r="M71" s="17"/>
      <c r="N71" s="50"/>
      <c r="O71" s="17"/>
      <c r="P71" s="17"/>
      <c r="Q71" s="17"/>
      <c r="R71" s="17"/>
      <c r="S71" s="50"/>
      <c r="T71" s="17"/>
      <c r="U71" s="17"/>
      <c r="V71" s="17"/>
      <c r="W71" s="17"/>
      <c r="X71" s="50"/>
    </row>
    <row r="72" spans="1:24" outlineLevel="2" x14ac:dyDescent="0.3">
      <c r="B72" s="63" t="s">
        <v>19</v>
      </c>
      <c r="E72" s="17">
        <v>0</v>
      </c>
      <c r="F72" s="17">
        <v>0</v>
      </c>
      <c r="G72" s="17">
        <v>0</v>
      </c>
      <c r="H72" s="17">
        <v>0</v>
      </c>
      <c r="I72" s="50">
        <f t="shared" ref="I72:I73" si="35">+SUM(E72:H72)</f>
        <v>0</v>
      </c>
      <c r="J72" s="17">
        <v>0</v>
      </c>
      <c r="K72" s="17">
        <v>0</v>
      </c>
      <c r="L72" s="17">
        <v>0</v>
      </c>
      <c r="M72" s="17">
        <v>0</v>
      </c>
      <c r="N72" s="50">
        <f t="shared" ref="N72:N73" si="36">+SUM(J72:M72)</f>
        <v>0</v>
      </c>
      <c r="O72" s="17">
        <v>0</v>
      </c>
      <c r="P72" s="17">
        <v>0</v>
      </c>
      <c r="Q72" s="17">
        <v>0</v>
      </c>
      <c r="R72" s="17">
        <v>0</v>
      </c>
      <c r="S72" s="50">
        <f t="shared" ref="S72:S73" si="37">+SUM(O72:R72)</f>
        <v>0</v>
      </c>
      <c r="T72" s="17">
        <v>0</v>
      </c>
      <c r="U72" s="17">
        <v>0</v>
      </c>
      <c r="V72" s="17">
        <v>0</v>
      </c>
      <c r="W72" s="17">
        <v>0</v>
      </c>
      <c r="X72" s="50">
        <f t="shared" ref="X72:X73" si="38">+SUM(T72:W72)</f>
        <v>0</v>
      </c>
    </row>
    <row r="73" spans="1:24" outlineLevel="2" x14ac:dyDescent="0.3">
      <c r="B73" s="63" t="s">
        <v>19</v>
      </c>
      <c r="C73" s="61" t="s">
        <v>20</v>
      </c>
      <c r="E73" s="17">
        <v>0</v>
      </c>
      <c r="F73" s="17">
        <v>0</v>
      </c>
      <c r="G73" s="17">
        <v>0</v>
      </c>
      <c r="H73" s="17">
        <v>0</v>
      </c>
      <c r="I73" s="50">
        <f t="shared" si="35"/>
        <v>0</v>
      </c>
      <c r="J73" s="17">
        <v>0</v>
      </c>
      <c r="K73" s="17">
        <v>0</v>
      </c>
      <c r="L73" s="17">
        <v>0</v>
      </c>
      <c r="M73" s="17">
        <v>0</v>
      </c>
      <c r="N73" s="50">
        <f t="shared" si="36"/>
        <v>0</v>
      </c>
      <c r="O73" s="17">
        <v>0</v>
      </c>
      <c r="P73" s="17">
        <v>0</v>
      </c>
      <c r="Q73" s="17">
        <v>0</v>
      </c>
      <c r="R73" s="17">
        <v>0</v>
      </c>
      <c r="S73" s="50">
        <f t="shared" si="37"/>
        <v>0</v>
      </c>
      <c r="T73" s="17">
        <v>0</v>
      </c>
      <c r="U73" s="17">
        <v>0</v>
      </c>
      <c r="V73" s="17">
        <v>0</v>
      </c>
      <c r="W73" s="17">
        <v>0</v>
      </c>
      <c r="X73" s="50">
        <f t="shared" si="38"/>
        <v>0</v>
      </c>
    </row>
    <row r="74" spans="1:24" outlineLevel="2" x14ac:dyDescent="0.3">
      <c r="A74" s="68"/>
      <c r="B74" s="69"/>
      <c r="E74" s="17"/>
      <c r="F74" s="17"/>
      <c r="G74" s="17"/>
      <c r="H74" s="17"/>
      <c r="I74" s="50"/>
      <c r="J74" s="17"/>
      <c r="K74" s="17"/>
      <c r="L74" s="17"/>
      <c r="M74" s="17"/>
      <c r="N74" s="50"/>
      <c r="O74" s="17"/>
      <c r="P74" s="17"/>
      <c r="Q74" s="17"/>
      <c r="R74" s="17"/>
      <c r="S74" s="50"/>
      <c r="T74" s="17"/>
      <c r="U74" s="17"/>
      <c r="V74" s="17"/>
      <c r="W74" s="17"/>
      <c r="X74" s="50"/>
    </row>
    <row r="75" spans="1:24" s="65" customFormat="1" outlineLevel="1" x14ac:dyDescent="0.3">
      <c r="A75" s="23">
        <f>+A70+1</f>
        <v>4</v>
      </c>
      <c r="B75" s="67" t="s">
        <v>9</v>
      </c>
      <c r="E75" s="18">
        <v>0</v>
      </c>
      <c r="F75" s="18">
        <f t="shared" ref="F75:N75" si="39">+SUM(F77:F78)</f>
        <v>0</v>
      </c>
      <c r="G75" s="18">
        <f t="shared" si="39"/>
        <v>0</v>
      </c>
      <c r="H75" s="18">
        <f t="shared" si="39"/>
        <v>0</v>
      </c>
      <c r="I75" s="51">
        <f t="shared" ref="I75" si="40">+SUM(I77:I78)</f>
        <v>0</v>
      </c>
      <c r="J75" s="18">
        <f t="shared" si="39"/>
        <v>0</v>
      </c>
      <c r="K75" s="18">
        <f t="shared" si="39"/>
        <v>0</v>
      </c>
      <c r="L75" s="18">
        <f t="shared" si="39"/>
        <v>0</v>
      </c>
      <c r="M75" s="18">
        <f t="shared" si="39"/>
        <v>0</v>
      </c>
      <c r="N75" s="51">
        <f t="shared" si="39"/>
        <v>0</v>
      </c>
      <c r="O75" s="18">
        <f t="shared" ref="O75:S75" si="41">+SUM(O77:O78)</f>
        <v>0</v>
      </c>
      <c r="P75" s="18">
        <f t="shared" si="41"/>
        <v>0</v>
      </c>
      <c r="Q75" s="18">
        <f t="shared" si="41"/>
        <v>0</v>
      </c>
      <c r="R75" s="18">
        <f t="shared" si="41"/>
        <v>0</v>
      </c>
      <c r="S75" s="51">
        <f t="shared" si="41"/>
        <v>0</v>
      </c>
      <c r="T75" s="18">
        <f t="shared" ref="T75:X75" si="42">+SUM(T77:T78)</f>
        <v>0</v>
      </c>
      <c r="U75" s="18">
        <f t="shared" si="42"/>
        <v>0</v>
      </c>
      <c r="V75" s="18">
        <f t="shared" si="42"/>
        <v>0</v>
      </c>
      <c r="W75" s="18">
        <f t="shared" si="42"/>
        <v>0</v>
      </c>
      <c r="X75" s="51">
        <f t="shared" si="42"/>
        <v>0</v>
      </c>
    </row>
    <row r="76" spans="1:24" outlineLevel="2" x14ac:dyDescent="0.3">
      <c r="A76" s="68"/>
      <c r="B76" s="69"/>
      <c r="E76" s="17"/>
      <c r="F76" s="17"/>
      <c r="G76" s="17"/>
      <c r="H76" s="17"/>
      <c r="I76" s="50"/>
      <c r="J76" s="17"/>
      <c r="K76" s="17"/>
      <c r="L76" s="17"/>
      <c r="M76" s="17"/>
      <c r="N76" s="50"/>
      <c r="O76" s="17"/>
      <c r="P76" s="17"/>
      <c r="Q76" s="17"/>
      <c r="R76" s="17"/>
      <c r="S76" s="50"/>
      <c r="T76" s="17"/>
      <c r="U76" s="17"/>
      <c r="V76" s="17"/>
      <c r="W76" s="17"/>
      <c r="X76" s="50"/>
    </row>
    <row r="77" spans="1:24" outlineLevel="2" x14ac:dyDescent="0.3">
      <c r="B77" s="63" t="s">
        <v>19</v>
      </c>
      <c r="E77" s="17">
        <v>0</v>
      </c>
      <c r="F77" s="17">
        <v>0</v>
      </c>
      <c r="G77" s="17">
        <v>0</v>
      </c>
      <c r="H77" s="17">
        <v>0</v>
      </c>
      <c r="I77" s="50">
        <f t="shared" ref="I77:I78" si="43">+SUM(E77:H77)</f>
        <v>0</v>
      </c>
      <c r="J77" s="17">
        <v>0</v>
      </c>
      <c r="K77" s="17">
        <v>0</v>
      </c>
      <c r="L77" s="17">
        <v>0</v>
      </c>
      <c r="M77" s="17">
        <v>0</v>
      </c>
      <c r="N77" s="50">
        <f t="shared" ref="N77:N78" si="44">+SUM(J77:M77)</f>
        <v>0</v>
      </c>
      <c r="O77" s="17">
        <v>0</v>
      </c>
      <c r="P77" s="17">
        <v>0</v>
      </c>
      <c r="Q77" s="17">
        <v>0</v>
      </c>
      <c r="R77" s="17">
        <v>0</v>
      </c>
      <c r="S77" s="50">
        <f t="shared" ref="S77:S78" si="45">+SUM(O77:R77)</f>
        <v>0</v>
      </c>
      <c r="T77" s="17">
        <v>0</v>
      </c>
      <c r="U77" s="17">
        <v>0</v>
      </c>
      <c r="V77" s="17">
        <v>0</v>
      </c>
      <c r="W77" s="17">
        <v>0</v>
      </c>
      <c r="X77" s="50">
        <f t="shared" ref="X77:X78" si="46">+SUM(T77:W77)</f>
        <v>0</v>
      </c>
    </row>
    <row r="78" spans="1:24" outlineLevel="2" x14ac:dyDescent="0.3">
      <c r="B78" s="63" t="s">
        <v>19</v>
      </c>
      <c r="C78" s="61" t="s">
        <v>20</v>
      </c>
      <c r="E78" s="17">
        <v>0</v>
      </c>
      <c r="F78" s="17">
        <v>0</v>
      </c>
      <c r="G78" s="17">
        <v>0</v>
      </c>
      <c r="H78" s="17">
        <v>0</v>
      </c>
      <c r="I78" s="50">
        <f t="shared" si="43"/>
        <v>0</v>
      </c>
      <c r="J78" s="17">
        <v>0</v>
      </c>
      <c r="K78" s="17">
        <v>0</v>
      </c>
      <c r="L78" s="17">
        <v>0</v>
      </c>
      <c r="M78" s="17">
        <v>0</v>
      </c>
      <c r="N78" s="50">
        <f t="shared" si="44"/>
        <v>0</v>
      </c>
      <c r="O78" s="17">
        <v>0</v>
      </c>
      <c r="P78" s="17">
        <v>0</v>
      </c>
      <c r="Q78" s="17">
        <v>0</v>
      </c>
      <c r="R78" s="17">
        <v>0</v>
      </c>
      <c r="S78" s="50">
        <f t="shared" si="45"/>
        <v>0</v>
      </c>
      <c r="T78" s="17">
        <v>0</v>
      </c>
      <c r="U78" s="17">
        <v>0</v>
      </c>
      <c r="V78" s="17">
        <v>0</v>
      </c>
      <c r="W78" s="17">
        <v>0</v>
      </c>
      <c r="X78" s="50">
        <f t="shared" si="46"/>
        <v>0</v>
      </c>
    </row>
    <row r="79" spans="1:24" outlineLevel="2" x14ac:dyDescent="0.3">
      <c r="A79" s="68"/>
      <c r="B79" s="69"/>
      <c r="E79" s="17"/>
      <c r="F79" s="17"/>
      <c r="G79" s="17"/>
      <c r="H79" s="17"/>
      <c r="I79" s="50"/>
      <c r="J79" s="17"/>
      <c r="K79" s="17"/>
      <c r="L79" s="17"/>
      <c r="M79" s="17"/>
      <c r="N79" s="50"/>
      <c r="O79" s="17"/>
      <c r="P79" s="17"/>
      <c r="Q79" s="17"/>
      <c r="R79" s="17"/>
      <c r="S79" s="50"/>
      <c r="T79" s="17"/>
      <c r="U79" s="17"/>
      <c r="V79" s="17"/>
      <c r="W79" s="17"/>
      <c r="X79" s="50"/>
    </row>
    <row r="80" spans="1:24" s="65" customFormat="1" outlineLevel="1" x14ac:dyDescent="0.3">
      <c r="A80" s="23">
        <f>+A75+1</f>
        <v>5</v>
      </c>
      <c r="B80" s="64" t="s">
        <v>10</v>
      </c>
      <c r="E80" s="18">
        <v>0</v>
      </c>
      <c r="F80" s="18">
        <f t="shared" ref="F80:N80" si="47">+SUM(F82:F83)</f>
        <v>0</v>
      </c>
      <c r="G80" s="18">
        <f t="shared" si="47"/>
        <v>0</v>
      </c>
      <c r="H80" s="18">
        <f t="shared" si="47"/>
        <v>0</v>
      </c>
      <c r="I80" s="51">
        <f t="shared" ref="I80" si="48">+SUM(I82:I83)</f>
        <v>0</v>
      </c>
      <c r="J80" s="18">
        <f t="shared" si="47"/>
        <v>0</v>
      </c>
      <c r="K80" s="18">
        <f t="shared" si="47"/>
        <v>0</v>
      </c>
      <c r="L80" s="18">
        <f t="shared" si="47"/>
        <v>0</v>
      </c>
      <c r="M80" s="18">
        <f t="shared" si="47"/>
        <v>0</v>
      </c>
      <c r="N80" s="51">
        <f t="shared" si="47"/>
        <v>0</v>
      </c>
      <c r="O80" s="18">
        <f t="shared" ref="O80:S80" si="49">+SUM(O82:O83)</f>
        <v>0</v>
      </c>
      <c r="P80" s="18">
        <f t="shared" si="49"/>
        <v>0</v>
      </c>
      <c r="Q80" s="18">
        <f t="shared" si="49"/>
        <v>0</v>
      </c>
      <c r="R80" s="18">
        <f t="shared" si="49"/>
        <v>0</v>
      </c>
      <c r="S80" s="51">
        <f t="shared" si="49"/>
        <v>0</v>
      </c>
      <c r="T80" s="18">
        <f t="shared" ref="T80:X80" si="50">+SUM(T82:T83)</f>
        <v>0</v>
      </c>
      <c r="U80" s="18">
        <f t="shared" si="50"/>
        <v>0</v>
      </c>
      <c r="V80" s="18">
        <f t="shared" si="50"/>
        <v>0</v>
      </c>
      <c r="W80" s="18">
        <f t="shared" si="50"/>
        <v>0</v>
      </c>
      <c r="X80" s="51">
        <f t="shared" si="50"/>
        <v>0</v>
      </c>
    </row>
    <row r="81" spans="1:24" outlineLevel="2" x14ac:dyDescent="0.3">
      <c r="A81" s="68"/>
      <c r="B81" s="63"/>
      <c r="E81" s="17"/>
      <c r="F81" s="17"/>
      <c r="G81" s="17"/>
      <c r="H81" s="17"/>
      <c r="I81" s="50"/>
      <c r="J81" s="17"/>
      <c r="K81" s="17"/>
      <c r="L81" s="17"/>
      <c r="M81" s="17"/>
      <c r="N81" s="50"/>
      <c r="O81" s="17"/>
      <c r="P81" s="17"/>
      <c r="Q81" s="17"/>
      <c r="R81" s="17"/>
      <c r="S81" s="50"/>
      <c r="T81" s="17"/>
      <c r="U81" s="17"/>
      <c r="V81" s="17"/>
      <c r="W81" s="17"/>
      <c r="X81" s="50"/>
    </row>
    <row r="82" spans="1:24" outlineLevel="2" x14ac:dyDescent="0.3">
      <c r="B82" s="63" t="s">
        <v>19</v>
      </c>
      <c r="E82" s="17">
        <v>0</v>
      </c>
      <c r="F82" s="17">
        <v>0</v>
      </c>
      <c r="G82" s="17">
        <v>0</v>
      </c>
      <c r="H82" s="17">
        <v>0</v>
      </c>
      <c r="I82" s="50">
        <f t="shared" ref="I82:I83" si="51">+SUM(E82:H82)</f>
        <v>0</v>
      </c>
      <c r="J82" s="17">
        <v>0</v>
      </c>
      <c r="K82" s="17">
        <v>0</v>
      </c>
      <c r="L82" s="17">
        <v>0</v>
      </c>
      <c r="M82" s="17">
        <v>0</v>
      </c>
      <c r="N82" s="50">
        <f t="shared" ref="N82:N83" si="52">+SUM(J82:M82)</f>
        <v>0</v>
      </c>
      <c r="O82" s="17">
        <v>0</v>
      </c>
      <c r="P82" s="17">
        <v>0</v>
      </c>
      <c r="Q82" s="17">
        <v>0</v>
      </c>
      <c r="R82" s="17">
        <v>0</v>
      </c>
      <c r="S82" s="50">
        <f t="shared" ref="S82:S83" si="53">+SUM(O82:R82)</f>
        <v>0</v>
      </c>
      <c r="T82" s="17">
        <v>0</v>
      </c>
      <c r="U82" s="17">
        <v>0</v>
      </c>
      <c r="V82" s="17">
        <v>0</v>
      </c>
      <c r="W82" s="17">
        <v>0</v>
      </c>
      <c r="X82" s="50">
        <f t="shared" ref="X82:X83" si="54">+SUM(T82:W82)</f>
        <v>0</v>
      </c>
    </row>
    <row r="83" spans="1:24" outlineLevel="2" x14ac:dyDescent="0.3">
      <c r="B83" s="63" t="s">
        <v>19</v>
      </c>
      <c r="C83" s="61" t="s">
        <v>20</v>
      </c>
      <c r="E83" s="17">
        <v>0</v>
      </c>
      <c r="F83" s="17">
        <v>0</v>
      </c>
      <c r="G83" s="17">
        <v>0</v>
      </c>
      <c r="H83" s="17">
        <v>0</v>
      </c>
      <c r="I83" s="50">
        <f t="shared" si="51"/>
        <v>0</v>
      </c>
      <c r="J83" s="17">
        <v>0</v>
      </c>
      <c r="K83" s="17">
        <v>0</v>
      </c>
      <c r="L83" s="17">
        <v>0</v>
      </c>
      <c r="M83" s="17">
        <v>0</v>
      </c>
      <c r="N83" s="50">
        <f t="shared" si="52"/>
        <v>0</v>
      </c>
      <c r="O83" s="17">
        <v>0</v>
      </c>
      <c r="P83" s="17">
        <v>0</v>
      </c>
      <c r="Q83" s="17">
        <v>0</v>
      </c>
      <c r="R83" s="17">
        <v>0</v>
      </c>
      <c r="S83" s="50">
        <f t="shared" si="53"/>
        <v>0</v>
      </c>
      <c r="T83" s="17">
        <v>0</v>
      </c>
      <c r="U83" s="17">
        <v>0</v>
      </c>
      <c r="V83" s="17">
        <v>0</v>
      </c>
      <c r="W83" s="17">
        <v>0</v>
      </c>
      <c r="X83" s="50">
        <f t="shared" si="54"/>
        <v>0</v>
      </c>
    </row>
    <row r="84" spans="1:24" outlineLevel="2" x14ac:dyDescent="0.3">
      <c r="A84" s="68"/>
      <c r="B84" s="63"/>
      <c r="E84" s="17"/>
      <c r="F84" s="17"/>
      <c r="G84" s="17"/>
      <c r="H84" s="17"/>
      <c r="I84" s="50"/>
      <c r="J84" s="17"/>
      <c r="K84" s="17"/>
      <c r="L84" s="17"/>
      <c r="M84" s="17"/>
      <c r="N84" s="50"/>
      <c r="O84" s="17"/>
      <c r="P84" s="17"/>
      <c r="Q84" s="17"/>
      <c r="R84" s="17"/>
      <c r="S84" s="50"/>
      <c r="T84" s="17"/>
      <c r="U84" s="17"/>
      <c r="V84" s="17"/>
      <c r="W84" s="17"/>
      <c r="X84" s="50"/>
    </row>
    <row r="85" spans="1:24" s="65" customFormat="1" outlineLevel="1" x14ac:dyDescent="0.3">
      <c r="A85" s="23">
        <f>+A80+1</f>
        <v>6</v>
      </c>
      <c r="B85" s="67" t="s">
        <v>11</v>
      </c>
      <c r="E85" s="18">
        <v>0</v>
      </c>
      <c r="F85" s="18">
        <f t="shared" ref="F85:N85" si="55">+SUM(F87:F88)</f>
        <v>0</v>
      </c>
      <c r="G85" s="18">
        <f t="shared" si="55"/>
        <v>0</v>
      </c>
      <c r="H85" s="18">
        <f t="shared" si="55"/>
        <v>0</v>
      </c>
      <c r="I85" s="51">
        <f t="shared" ref="I85" si="56">+SUM(I87:I88)</f>
        <v>0</v>
      </c>
      <c r="J85" s="18">
        <f t="shared" si="55"/>
        <v>0</v>
      </c>
      <c r="K85" s="18">
        <f t="shared" si="55"/>
        <v>0</v>
      </c>
      <c r="L85" s="18">
        <f t="shared" si="55"/>
        <v>0</v>
      </c>
      <c r="M85" s="18">
        <f t="shared" si="55"/>
        <v>0</v>
      </c>
      <c r="N85" s="51">
        <f t="shared" si="55"/>
        <v>0</v>
      </c>
      <c r="O85" s="18">
        <f t="shared" ref="O85:S85" si="57">+SUM(O87:O88)</f>
        <v>0</v>
      </c>
      <c r="P85" s="18">
        <f t="shared" si="57"/>
        <v>0</v>
      </c>
      <c r="Q85" s="18">
        <f t="shared" si="57"/>
        <v>0</v>
      </c>
      <c r="R85" s="18">
        <f t="shared" si="57"/>
        <v>0</v>
      </c>
      <c r="S85" s="51">
        <f t="shared" si="57"/>
        <v>0</v>
      </c>
      <c r="T85" s="18">
        <f t="shared" ref="T85:X85" si="58">+SUM(T87:T88)</f>
        <v>0</v>
      </c>
      <c r="U85" s="18">
        <f t="shared" si="58"/>
        <v>0</v>
      </c>
      <c r="V85" s="18">
        <f t="shared" si="58"/>
        <v>0</v>
      </c>
      <c r="W85" s="18">
        <f t="shared" si="58"/>
        <v>0</v>
      </c>
      <c r="X85" s="51">
        <f t="shared" si="58"/>
        <v>0</v>
      </c>
    </row>
    <row r="86" spans="1:24" outlineLevel="2" x14ac:dyDescent="0.3">
      <c r="A86" s="68"/>
      <c r="B86" s="69"/>
      <c r="E86" s="17"/>
      <c r="F86" s="17"/>
      <c r="G86" s="17"/>
      <c r="H86" s="17"/>
      <c r="I86" s="50"/>
      <c r="J86" s="17"/>
      <c r="K86" s="17"/>
      <c r="L86" s="17"/>
      <c r="M86" s="17"/>
      <c r="N86" s="50"/>
      <c r="O86" s="17"/>
      <c r="P86" s="17"/>
      <c r="Q86" s="17"/>
      <c r="R86" s="17"/>
      <c r="S86" s="50"/>
      <c r="T86" s="17"/>
      <c r="U86" s="17"/>
      <c r="V86" s="17"/>
      <c r="W86" s="17"/>
      <c r="X86" s="50"/>
    </row>
    <row r="87" spans="1:24" outlineLevel="2" x14ac:dyDescent="0.3">
      <c r="B87" s="63" t="s">
        <v>19</v>
      </c>
      <c r="E87" s="17">
        <v>0</v>
      </c>
      <c r="F87" s="17">
        <v>0</v>
      </c>
      <c r="G87" s="17">
        <v>0</v>
      </c>
      <c r="H87" s="17">
        <v>0</v>
      </c>
      <c r="I87" s="50">
        <f t="shared" ref="I87:I88" si="59">+SUM(E87:H87)</f>
        <v>0</v>
      </c>
      <c r="J87" s="17">
        <v>0</v>
      </c>
      <c r="K87" s="17">
        <v>0</v>
      </c>
      <c r="L87" s="17">
        <v>0</v>
      </c>
      <c r="M87" s="17">
        <v>0</v>
      </c>
      <c r="N87" s="50">
        <f t="shared" ref="N87:N88" si="60">+SUM(J87:M87)</f>
        <v>0</v>
      </c>
      <c r="O87" s="17">
        <v>0</v>
      </c>
      <c r="P87" s="17">
        <v>0</v>
      </c>
      <c r="Q87" s="17">
        <v>0</v>
      </c>
      <c r="R87" s="17">
        <v>0</v>
      </c>
      <c r="S87" s="50">
        <f t="shared" ref="S87:S88" si="61">+SUM(O87:R87)</f>
        <v>0</v>
      </c>
      <c r="T87" s="17">
        <v>0</v>
      </c>
      <c r="U87" s="17">
        <v>0</v>
      </c>
      <c r="V87" s="17">
        <v>0</v>
      </c>
      <c r="W87" s="17">
        <v>0</v>
      </c>
      <c r="X87" s="50">
        <f t="shared" ref="X87:X88" si="62">+SUM(T87:W87)</f>
        <v>0</v>
      </c>
    </row>
    <row r="88" spans="1:24" outlineLevel="2" x14ac:dyDescent="0.3">
      <c r="B88" s="63" t="s">
        <v>19</v>
      </c>
      <c r="C88" s="61" t="s">
        <v>20</v>
      </c>
      <c r="E88" s="17">
        <v>0</v>
      </c>
      <c r="F88" s="17">
        <v>0</v>
      </c>
      <c r="G88" s="17">
        <v>0</v>
      </c>
      <c r="H88" s="17">
        <v>0</v>
      </c>
      <c r="I88" s="50">
        <f t="shared" si="59"/>
        <v>0</v>
      </c>
      <c r="J88" s="17">
        <v>0</v>
      </c>
      <c r="K88" s="17">
        <v>0</v>
      </c>
      <c r="L88" s="17">
        <v>0</v>
      </c>
      <c r="M88" s="17">
        <v>0</v>
      </c>
      <c r="N88" s="50">
        <f t="shared" si="60"/>
        <v>0</v>
      </c>
      <c r="O88" s="17">
        <v>0</v>
      </c>
      <c r="P88" s="17">
        <v>0</v>
      </c>
      <c r="Q88" s="17">
        <v>0</v>
      </c>
      <c r="R88" s="17">
        <v>0</v>
      </c>
      <c r="S88" s="50">
        <f t="shared" si="61"/>
        <v>0</v>
      </c>
      <c r="T88" s="17">
        <v>0</v>
      </c>
      <c r="U88" s="17">
        <v>0</v>
      </c>
      <c r="V88" s="17">
        <v>0</v>
      </c>
      <c r="W88" s="17">
        <v>0</v>
      </c>
      <c r="X88" s="50">
        <f t="shared" si="62"/>
        <v>0</v>
      </c>
    </row>
    <row r="89" spans="1:24" outlineLevel="2" x14ac:dyDescent="0.3">
      <c r="A89" s="68"/>
      <c r="B89" s="69"/>
      <c r="E89" s="17"/>
      <c r="F89" s="17"/>
      <c r="G89" s="17"/>
      <c r="H89" s="17"/>
      <c r="I89" s="50"/>
      <c r="J89" s="17"/>
      <c r="K89" s="17"/>
      <c r="L89" s="17"/>
      <c r="M89" s="17"/>
      <c r="N89" s="50"/>
      <c r="O89" s="17"/>
      <c r="P89" s="17"/>
      <c r="Q89" s="17"/>
      <c r="R89" s="17"/>
      <c r="S89" s="50"/>
      <c r="T89" s="17"/>
      <c r="U89" s="17"/>
      <c r="V89" s="17"/>
      <c r="W89" s="17"/>
      <c r="X89" s="50"/>
    </row>
    <row r="90" spans="1:24" s="65" customFormat="1" outlineLevel="1" x14ac:dyDescent="0.3">
      <c r="A90" s="23">
        <f>+A85+1</f>
        <v>7</v>
      </c>
      <c r="B90" s="67" t="s">
        <v>12</v>
      </c>
      <c r="E90" s="18">
        <v>0</v>
      </c>
      <c r="F90" s="18">
        <f t="shared" ref="F90:N90" si="63">+SUM(F92:F93)</f>
        <v>0</v>
      </c>
      <c r="G90" s="18">
        <f t="shared" si="63"/>
        <v>0</v>
      </c>
      <c r="H90" s="18">
        <f t="shared" si="63"/>
        <v>0</v>
      </c>
      <c r="I90" s="51">
        <f t="shared" ref="I90" si="64">+SUM(I92:I93)</f>
        <v>0</v>
      </c>
      <c r="J90" s="18">
        <f t="shared" si="63"/>
        <v>0</v>
      </c>
      <c r="K90" s="18">
        <f t="shared" si="63"/>
        <v>0</v>
      </c>
      <c r="L90" s="18">
        <f t="shared" si="63"/>
        <v>0</v>
      </c>
      <c r="M90" s="18">
        <f t="shared" si="63"/>
        <v>0</v>
      </c>
      <c r="N90" s="51">
        <f t="shared" si="63"/>
        <v>0</v>
      </c>
      <c r="O90" s="18">
        <f t="shared" ref="O90:S90" si="65">+SUM(O92:O93)</f>
        <v>0</v>
      </c>
      <c r="P90" s="18">
        <f t="shared" si="65"/>
        <v>0</v>
      </c>
      <c r="Q90" s="18">
        <f t="shared" si="65"/>
        <v>0</v>
      </c>
      <c r="R90" s="18">
        <f t="shared" si="65"/>
        <v>0</v>
      </c>
      <c r="S90" s="51">
        <f t="shared" si="65"/>
        <v>0</v>
      </c>
      <c r="T90" s="18">
        <f t="shared" ref="T90:X90" si="66">+SUM(T92:T93)</f>
        <v>0</v>
      </c>
      <c r="U90" s="18">
        <f t="shared" si="66"/>
        <v>0</v>
      </c>
      <c r="V90" s="18">
        <f t="shared" si="66"/>
        <v>0</v>
      </c>
      <c r="W90" s="18">
        <f t="shared" si="66"/>
        <v>0</v>
      </c>
      <c r="X90" s="51">
        <f t="shared" si="66"/>
        <v>0</v>
      </c>
    </row>
    <row r="91" spans="1:24" outlineLevel="2" x14ac:dyDescent="0.3">
      <c r="A91" s="68"/>
      <c r="B91" s="69"/>
      <c r="E91" s="17"/>
      <c r="F91" s="17"/>
      <c r="G91" s="17"/>
      <c r="H91" s="17"/>
      <c r="I91" s="50"/>
      <c r="J91" s="17"/>
      <c r="K91" s="17"/>
      <c r="L91" s="17"/>
      <c r="M91" s="17"/>
      <c r="N91" s="50"/>
      <c r="O91" s="17"/>
      <c r="P91" s="17"/>
      <c r="Q91" s="17"/>
      <c r="R91" s="17"/>
      <c r="S91" s="50"/>
      <c r="T91" s="17"/>
      <c r="U91" s="17"/>
      <c r="V91" s="17"/>
      <c r="W91" s="17"/>
      <c r="X91" s="50"/>
    </row>
    <row r="92" spans="1:24" outlineLevel="2" x14ac:dyDescent="0.3">
      <c r="B92" s="63" t="s">
        <v>19</v>
      </c>
      <c r="E92" s="17">
        <v>0</v>
      </c>
      <c r="F92" s="17">
        <v>0</v>
      </c>
      <c r="G92" s="17">
        <v>0</v>
      </c>
      <c r="H92" s="17">
        <v>0</v>
      </c>
      <c r="I92" s="50">
        <f t="shared" ref="I92:I93" si="67">+SUM(E92:H92)</f>
        <v>0</v>
      </c>
      <c r="J92" s="17">
        <v>0</v>
      </c>
      <c r="K92" s="17">
        <v>0</v>
      </c>
      <c r="L92" s="17">
        <v>0</v>
      </c>
      <c r="M92" s="17">
        <v>0</v>
      </c>
      <c r="N92" s="50">
        <f t="shared" ref="N92:N93" si="68">+SUM(J92:M92)</f>
        <v>0</v>
      </c>
      <c r="O92" s="17">
        <v>0</v>
      </c>
      <c r="P92" s="17">
        <v>0</v>
      </c>
      <c r="Q92" s="17">
        <v>0</v>
      </c>
      <c r="R92" s="17">
        <v>0</v>
      </c>
      <c r="S92" s="50">
        <f t="shared" ref="S92:S93" si="69">+SUM(O92:R92)</f>
        <v>0</v>
      </c>
      <c r="T92" s="17">
        <v>0</v>
      </c>
      <c r="U92" s="17">
        <v>0</v>
      </c>
      <c r="V92" s="17">
        <v>0</v>
      </c>
      <c r="W92" s="17">
        <v>0</v>
      </c>
      <c r="X92" s="50">
        <f t="shared" ref="X92:X93" si="70">+SUM(T92:W92)</f>
        <v>0</v>
      </c>
    </row>
    <row r="93" spans="1:24" outlineLevel="2" x14ac:dyDescent="0.3">
      <c r="B93" s="63" t="s">
        <v>19</v>
      </c>
      <c r="C93" s="61" t="s">
        <v>20</v>
      </c>
      <c r="E93" s="17">
        <v>0</v>
      </c>
      <c r="F93" s="17">
        <v>0</v>
      </c>
      <c r="G93" s="17">
        <v>0</v>
      </c>
      <c r="H93" s="17">
        <v>0</v>
      </c>
      <c r="I93" s="50">
        <f t="shared" si="67"/>
        <v>0</v>
      </c>
      <c r="J93" s="17">
        <v>0</v>
      </c>
      <c r="K93" s="17">
        <v>0</v>
      </c>
      <c r="L93" s="17">
        <v>0</v>
      </c>
      <c r="M93" s="17">
        <v>0</v>
      </c>
      <c r="N93" s="50">
        <f t="shared" si="68"/>
        <v>0</v>
      </c>
      <c r="O93" s="17">
        <v>0</v>
      </c>
      <c r="P93" s="17">
        <v>0</v>
      </c>
      <c r="Q93" s="17">
        <v>0</v>
      </c>
      <c r="R93" s="17">
        <v>0</v>
      </c>
      <c r="S93" s="50">
        <f t="shared" si="69"/>
        <v>0</v>
      </c>
      <c r="T93" s="17">
        <v>0</v>
      </c>
      <c r="U93" s="17">
        <v>0</v>
      </c>
      <c r="V93" s="17">
        <v>0</v>
      </c>
      <c r="W93" s="17">
        <v>0</v>
      </c>
      <c r="X93" s="50">
        <f t="shared" si="70"/>
        <v>0</v>
      </c>
    </row>
    <row r="94" spans="1:24" outlineLevel="2" x14ac:dyDescent="0.3">
      <c r="A94" s="68"/>
      <c r="B94" s="69"/>
      <c r="E94" s="17"/>
      <c r="F94" s="17"/>
      <c r="G94" s="17"/>
      <c r="H94" s="17"/>
      <c r="I94" s="50"/>
      <c r="J94" s="17"/>
      <c r="K94" s="17"/>
      <c r="L94" s="17"/>
      <c r="M94" s="17"/>
      <c r="N94" s="50"/>
      <c r="O94" s="17"/>
      <c r="P94" s="17"/>
      <c r="Q94" s="17"/>
      <c r="R94" s="17"/>
      <c r="S94" s="50"/>
      <c r="T94" s="17"/>
      <c r="U94" s="17"/>
      <c r="V94" s="17"/>
      <c r="W94" s="17"/>
      <c r="X94" s="50"/>
    </row>
    <row r="95" spans="1:24" s="65" customFormat="1" outlineLevel="1" x14ac:dyDescent="0.3">
      <c r="A95" s="23">
        <f>+A90+1</f>
        <v>8</v>
      </c>
      <c r="B95" s="71" t="s">
        <v>13</v>
      </c>
      <c r="E95" s="18">
        <v>0</v>
      </c>
      <c r="F95" s="18">
        <f t="shared" ref="F95:R95" si="71">+SUM(F97:F98)</f>
        <v>0</v>
      </c>
      <c r="G95" s="18">
        <f t="shared" si="71"/>
        <v>0</v>
      </c>
      <c r="H95" s="18">
        <f t="shared" si="71"/>
        <v>0</v>
      </c>
      <c r="I95" s="51">
        <f t="shared" ref="I95" si="72">+SUM(I97:I98)</f>
        <v>0</v>
      </c>
      <c r="J95" s="18">
        <f t="shared" si="71"/>
        <v>0</v>
      </c>
      <c r="K95" s="18">
        <f t="shared" si="71"/>
        <v>0</v>
      </c>
      <c r="L95" s="18">
        <f t="shared" si="71"/>
        <v>0</v>
      </c>
      <c r="M95" s="18">
        <f t="shared" si="71"/>
        <v>0</v>
      </c>
      <c r="N95" s="51">
        <f t="shared" si="71"/>
        <v>0</v>
      </c>
      <c r="O95" s="18">
        <f t="shared" si="71"/>
        <v>0</v>
      </c>
      <c r="P95" s="18">
        <f t="shared" si="71"/>
        <v>0</v>
      </c>
      <c r="Q95" s="18">
        <f t="shared" si="71"/>
        <v>0</v>
      </c>
      <c r="R95" s="18">
        <f t="shared" si="71"/>
        <v>0</v>
      </c>
      <c r="S95" s="51">
        <f t="shared" ref="S95:W95" si="73">+SUM(S97:S98)</f>
        <v>0</v>
      </c>
      <c r="T95" s="18">
        <f t="shared" si="73"/>
        <v>0</v>
      </c>
      <c r="U95" s="18">
        <f t="shared" si="73"/>
        <v>0</v>
      </c>
      <c r="V95" s="18">
        <f t="shared" si="73"/>
        <v>0</v>
      </c>
      <c r="W95" s="18">
        <f t="shared" si="73"/>
        <v>0</v>
      </c>
      <c r="X95" s="51">
        <f t="shared" ref="X95" si="74">+SUM(X97:X98)</f>
        <v>0</v>
      </c>
    </row>
    <row r="96" spans="1:24" outlineLevel="2" x14ac:dyDescent="0.3">
      <c r="A96" s="68"/>
      <c r="B96" s="70"/>
      <c r="E96" s="17"/>
      <c r="F96" s="17"/>
      <c r="G96" s="17"/>
      <c r="H96" s="17"/>
      <c r="I96" s="50"/>
      <c r="J96" s="17"/>
      <c r="K96" s="17"/>
      <c r="L96" s="17"/>
      <c r="M96" s="17"/>
      <c r="N96" s="50"/>
      <c r="O96" s="17"/>
      <c r="P96" s="17"/>
      <c r="Q96" s="17"/>
      <c r="R96" s="17"/>
      <c r="S96" s="50"/>
      <c r="T96" s="17"/>
      <c r="U96" s="17"/>
      <c r="V96" s="17"/>
      <c r="W96" s="17"/>
      <c r="X96" s="50"/>
    </row>
    <row r="97" spans="1:24" outlineLevel="2" x14ac:dyDescent="0.3">
      <c r="B97" s="70" t="s">
        <v>19</v>
      </c>
      <c r="E97" s="17">
        <v>0</v>
      </c>
      <c r="F97" s="17">
        <v>0</v>
      </c>
      <c r="G97" s="17">
        <v>0</v>
      </c>
      <c r="H97" s="17">
        <v>0</v>
      </c>
      <c r="I97" s="50">
        <f t="shared" ref="I97:I98" si="75">+SUM(E97:H97)</f>
        <v>0</v>
      </c>
      <c r="J97" s="17">
        <v>0</v>
      </c>
      <c r="K97" s="17">
        <v>0</v>
      </c>
      <c r="L97" s="17">
        <v>0</v>
      </c>
      <c r="M97" s="17">
        <v>0</v>
      </c>
      <c r="N97" s="50">
        <f t="shared" ref="N97:N98" si="76">+SUM(J97:M97)</f>
        <v>0</v>
      </c>
      <c r="O97" s="17">
        <v>0</v>
      </c>
      <c r="P97" s="17">
        <v>0</v>
      </c>
      <c r="Q97" s="17">
        <v>0</v>
      </c>
      <c r="R97" s="17">
        <v>0</v>
      </c>
      <c r="S97" s="50">
        <f t="shared" ref="S97:S98" si="77">+SUM(O97:R97)</f>
        <v>0</v>
      </c>
      <c r="T97" s="17">
        <v>0</v>
      </c>
      <c r="U97" s="17">
        <v>0</v>
      </c>
      <c r="V97" s="17">
        <v>0</v>
      </c>
      <c r="W97" s="17">
        <v>0</v>
      </c>
      <c r="X97" s="50">
        <f t="shared" ref="X97:X98" si="78">+SUM(T97:W97)</f>
        <v>0</v>
      </c>
    </row>
    <row r="98" spans="1:24" outlineLevel="2" x14ac:dyDescent="0.3">
      <c r="B98" s="70" t="s">
        <v>19</v>
      </c>
      <c r="C98" s="61" t="s">
        <v>20</v>
      </c>
      <c r="E98" s="17">
        <v>0</v>
      </c>
      <c r="F98" s="17">
        <v>0</v>
      </c>
      <c r="G98" s="17">
        <v>0</v>
      </c>
      <c r="H98" s="17">
        <v>0</v>
      </c>
      <c r="I98" s="50">
        <f t="shared" si="75"/>
        <v>0</v>
      </c>
      <c r="J98" s="17">
        <v>0</v>
      </c>
      <c r="K98" s="17">
        <v>0</v>
      </c>
      <c r="L98" s="17">
        <v>0</v>
      </c>
      <c r="M98" s="17">
        <v>0</v>
      </c>
      <c r="N98" s="50">
        <f t="shared" si="76"/>
        <v>0</v>
      </c>
      <c r="O98" s="17">
        <v>0</v>
      </c>
      <c r="P98" s="17">
        <v>0</v>
      </c>
      <c r="Q98" s="17">
        <v>0</v>
      </c>
      <c r="R98" s="17">
        <v>0</v>
      </c>
      <c r="S98" s="50">
        <f t="shared" si="77"/>
        <v>0</v>
      </c>
      <c r="T98" s="17">
        <v>0</v>
      </c>
      <c r="U98" s="17">
        <v>0</v>
      </c>
      <c r="V98" s="17">
        <v>0</v>
      </c>
      <c r="W98" s="17">
        <v>0</v>
      </c>
      <c r="X98" s="50">
        <f t="shared" si="78"/>
        <v>0</v>
      </c>
    </row>
    <row r="99" spans="1:24" outlineLevel="2" x14ac:dyDescent="0.3">
      <c r="A99" s="68"/>
      <c r="B99" s="70"/>
      <c r="E99" s="17"/>
      <c r="F99" s="17"/>
      <c r="G99" s="17"/>
      <c r="H99" s="17"/>
      <c r="I99" s="50"/>
      <c r="J99" s="17"/>
      <c r="K99" s="17"/>
      <c r="L99" s="17"/>
      <c r="M99" s="17"/>
      <c r="N99" s="50"/>
      <c r="O99" s="17"/>
      <c r="P99" s="17"/>
      <c r="Q99" s="17"/>
      <c r="R99" s="17"/>
      <c r="S99" s="50"/>
      <c r="T99" s="17"/>
      <c r="U99" s="17"/>
      <c r="V99" s="17"/>
      <c r="W99" s="17"/>
      <c r="X99" s="50"/>
    </row>
    <row r="100" spans="1:24" s="65" customFormat="1" outlineLevel="1" x14ac:dyDescent="0.3">
      <c r="A100" s="23">
        <f>+A95+1</f>
        <v>9</v>
      </c>
      <c r="B100" s="71" t="s">
        <v>78</v>
      </c>
      <c r="E100" s="18">
        <v>508875.69</v>
      </c>
      <c r="F100" s="18">
        <v>0</v>
      </c>
      <c r="G100" s="18">
        <v>0</v>
      </c>
      <c r="H100" s="18">
        <v>0</v>
      </c>
      <c r="I100" s="51">
        <f t="shared" ref="I100" si="79">+SUM(E100:H100)</f>
        <v>508875.69</v>
      </c>
      <c r="J100" s="18">
        <f>(1400000-457728.28-$E$100)/4</f>
        <v>108349.00749999999</v>
      </c>
      <c r="K100" s="18">
        <f>(1400000-457728.28-$E$100)/4</f>
        <v>108349.00749999999</v>
      </c>
      <c r="L100" s="18">
        <f>(1400000-457728.28-$E$100)/4</f>
        <v>108349.00749999999</v>
      </c>
      <c r="M100" s="18">
        <f>(1400000-457728.28-$E$100)/4</f>
        <v>108349.00749999999</v>
      </c>
      <c r="N100" s="51">
        <f t="shared" ref="N100" si="80">+SUM(J100:M100)</f>
        <v>433396.02999999997</v>
      </c>
      <c r="O100" s="18">
        <f t="shared" ref="O100:R100" si="81">+SUM(O102:O103)</f>
        <v>0</v>
      </c>
      <c r="P100" s="18">
        <f t="shared" si="81"/>
        <v>0</v>
      </c>
      <c r="Q100" s="18">
        <f t="shared" si="81"/>
        <v>0</v>
      </c>
      <c r="R100" s="18">
        <f t="shared" si="81"/>
        <v>0</v>
      </c>
      <c r="S100" s="51">
        <f t="shared" ref="S100" si="82">+SUM(O100:R100)</f>
        <v>0</v>
      </c>
      <c r="T100" s="18">
        <f t="shared" ref="T100:W100" si="83">+SUM(T102:T103)</f>
        <v>0</v>
      </c>
      <c r="U100" s="18">
        <f t="shared" si="83"/>
        <v>0</v>
      </c>
      <c r="V100" s="18">
        <f t="shared" si="83"/>
        <v>0</v>
      </c>
      <c r="W100" s="18">
        <f t="shared" si="83"/>
        <v>0</v>
      </c>
      <c r="X100" s="51">
        <f t="shared" ref="X100" si="84">+SUM(T100:W100)</f>
        <v>0</v>
      </c>
    </row>
    <row r="101" spans="1:24" s="65" customFormat="1" outlineLevel="1" x14ac:dyDescent="0.3">
      <c r="A101" s="23">
        <v>9</v>
      </c>
      <c r="B101" s="71" t="s">
        <v>14</v>
      </c>
      <c r="E101" s="18">
        <f t="shared" ref="E101:N101" si="85">+SUM(E103:E104)</f>
        <v>0</v>
      </c>
      <c r="F101" s="18">
        <f t="shared" si="85"/>
        <v>0</v>
      </c>
      <c r="G101" s="18">
        <f t="shared" si="85"/>
        <v>0</v>
      </c>
      <c r="H101" s="18">
        <f t="shared" si="85"/>
        <v>0</v>
      </c>
      <c r="I101" s="51">
        <f t="shared" ref="I101" si="86">+SUM(I103:I104)</f>
        <v>0</v>
      </c>
      <c r="J101" s="18">
        <f t="shared" si="85"/>
        <v>0</v>
      </c>
      <c r="K101" s="18">
        <f t="shared" si="85"/>
        <v>0</v>
      </c>
      <c r="L101" s="18">
        <f t="shared" si="85"/>
        <v>0</v>
      </c>
      <c r="M101" s="18">
        <f t="shared" si="85"/>
        <v>0</v>
      </c>
      <c r="N101" s="51">
        <f t="shared" si="85"/>
        <v>0</v>
      </c>
      <c r="O101" s="18">
        <f t="shared" ref="O101:R101" si="87">+SUM(O103:O104)</f>
        <v>0</v>
      </c>
      <c r="P101" s="18">
        <f t="shared" si="87"/>
        <v>0</v>
      </c>
      <c r="Q101" s="18">
        <f t="shared" si="87"/>
        <v>0</v>
      </c>
      <c r="R101" s="18">
        <f t="shared" si="87"/>
        <v>0</v>
      </c>
      <c r="S101" s="51">
        <f t="shared" ref="S101:W101" si="88">+SUM(S103:S104)</f>
        <v>0</v>
      </c>
      <c r="T101" s="18">
        <f t="shared" si="88"/>
        <v>0</v>
      </c>
      <c r="U101" s="18">
        <f t="shared" si="88"/>
        <v>0</v>
      </c>
      <c r="V101" s="18">
        <f t="shared" si="88"/>
        <v>0</v>
      </c>
      <c r="W101" s="18">
        <f t="shared" si="88"/>
        <v>0</v>
      </c>
      <c r="X101" s="51">
        <f t="shared" ref="X101" si="89">+SUM(X103:X104)</f>
        <v>0</v>
      </c>
    </row>
    <row r="102" spans="1:24" outlineLevel="2" x14ac:dyDescent="0.3">
      <c r="A102" s="68"/>
      <c r="B102" s="69"/>
      <c r="E102" s="17"/>
      <c r="F102" s="17"/>
      <c r="G102" s="17"/>
      <c r="H102" s="17"/>
      <c r="I102" s="50"/>
      <c r="J102" s="17"/>
      <c r="K102" s="17"/>
      <c r="L102" s="17"/>
      <c r="M102" s="17"/>
      <c r="N102" s="50"/>
      <c r="O102" s="17"/>
      <c r="P102" s="17"/>
      <c r="Q102" s="17"/>
      <c r="R102" s="17"/>
      <c r="S102" s="50"/>
      <c r="T102" s="17">
        <f t="shared" ref="T102:W102" si="90">+SUM(T104:T105)</f>
        <v>0</v>
      </c>
      <c r="U102" s="17">
        <f t="shared" si="90"/>
        <v>0</v>
      </c>
      <c r="V102" s="17">
        <f t="shared" si="90"/>
        <v>0</v>
      </c>
      <c r="W102" s="17">
        <f t="shared" si="90"/>
        <v>0</v>
      </c>
      <c r="X102" s="50"/>
    </row>
    <row r="103" spans="1:24" outlineLevel="2" x14ac:dyDescent="0.3">
      <c r="B103" s="72" t="s">
        <v>61</v>
      </c>
      <c r="E103" s="17">
        <v>0</v>
      </c>
      <c r="F103" s="17">
        <v>0</v>
      </c>
      <c r="G103" s="17">
        <v>0</v>
      </c>
      <c r="H103" s="17">
        <v>0</v>
      </c>
      <c r="I103" s="50">
        <f t="shared" ref="I103:I104" si="91">+SUM(E103:H103)</f>
        <v>0</v>
      </c>
      <c r="J103" s="17">
        <v>0</v>
      </c>
      <c r="K103" s="17">
        <v>0</v>
      </c>
      <c r="L103" s="17">
        <v>0</v>
      </c>
      <c r="M103" s="17">
        <v>0</v>
      </c>
      <c r="N103" s="50">
        <f t="shared" ref="N103:N104" si="92">+SUM(J103:M103)</f>
        <v>0</v>
      </c>
      <c r="O103" s="17">
        <v>0</v>
      </c>
      <c r="P103" s="17">
        <v>0</v>
      </c>
      <c r="Q103" s="17">
        <v>0</v>
      </c>
      <c r="R103" s="17">
        <v>0</v>
      </c>
      <c r="S103" s="50">
        <f t="shared" ref="S103:S104" si="93">+SUM(O103:R103)</f>
        <v>0</v>
      </c>
      <c r="T103" s="17">
        <v>0</v>
      </c>
      <c r="U103" s="17">
        <v>0</v>
      </c>
      <c r="V103" s="17">
        <v>0</v>
      </c>
      <c r="W103" s="17">
        <v>0</v>
      </c>
      <c r="X103" s="50">
        <f t="shared" ref="X103:X104" si="94">+SUM(T103:W103)</f>
        <v>0</v>
      </c>
    </row>
    <row r="104" spans="1:24" outlineLevel="2" x14ac:dyDescent="0.3">
      <c r="B104" s="63" t="s">
        <v>19</v>
      </c>
      <c r="C104" s="61" t="s">
        <v>20</v>
      </c>
      <c r="E104" s="17">
        <v>0</v>
      </c>
      <c r="F104" s="17">
        <v>0</v>
      </c>
      <c r="G104" s="17">
        <v>0</v>
      </c>
      <c r="H104" s="17">
        <v>0</v>
      </c>
      <c r="I104" s="50">
        <f t="shared" si="91"/>
        <v>0</v>
      </c>
      <c r="J104" s="17">
        <v>0</v>
      </c>
      <c r="K104" s="17">
        <v>0</v>
      </c>
      <c r="L104" s="17">
        <v>0</v>
      </c>
      <c r="M104" s="17">
        <v>0</v>
      </c>
      <c r="N104" s="50">
        <f t="shared" si="92"/>
        <v>0</v>
      </c>
      <c r="O104" s="17">
        <v>0</v>
      </c>
      <c r="P104" s="17">
        <v>0</v>
      </c>
      <c r="Q104" s="17">
        <v>0</v>
      </c>
      <c r="R104" s="17">
        <v>0</v>
      </c>
      <c r="S104" s="50">
        <f t="shared" si="93"/>
        <v>0</v>
      </c>
      <c r="T104" s="17">
        <v>0</v>
      </c>
      <c r="U104" s="17">
        <v>0</v>
      </c>
      <c r="V104" s="17">
        <v>0</v>
      </c>
      <c r="W104" s="17">
        <v>0</v>
      </c>
      <c r="X104" s="50">
        <f t="shared" si="94"/>
        <v>0</v>
      </c>
    </row>
    <row r="105" spans="1:24" outlineLevel="2" x14ac:dyDescent="0.3">
      <c r="A105" s="68"/>
      <c r="B105" s="69"/>
      <c r="E105" s="17"/>
      <c r="F105" s="17"/>
      <c r="G105" s="17"/>
      <c r="H105" s="17"/>
      <c r="I105" s="50"/>
      <c r="J105" s="17"/>
      <c r="K105" s="17"/>
      <c r="L105" s="17"/>
      <c r="M105" s="17"/>
      <c r="N105" s="50"/>
      <c r="O105" s="17"/>
      <c r="P105" s="17"/>
      <c r="Q105" s="17"/>
      <c r="R105" s="17"/>
      <c r="S105" s="50"/>
      <c r="T105" s="17">
        <f t="shared" ref="T105:W105" si="95">+SUM(T107:T108)</f>
        <v>0</v>
      </c>
      <c r="U105" s="17">
        <f t="shared" si="95"/>
        <v>0</v>
      </c>
      <c r="V105" s="17">
        <f t="shared" si="95"/>
        <v>0</v>
      </c>
      <c r="W105" s="17">
        <f t="shared" si="95"/>
        <v>0</v>
      </c>
      <c r="X105" s="50"/>
    </row>
    <row r="106" spans="1:24" s="65" customFormat="1" outlineLevel="1" x14ac:dyDescent="0.3">
      <c r="A106" s="23">
        <f>+A101+1</f>
        <v>10</v>
      </c>
      <c r="B106" s="67" t="s">
        <v>15</v>
      </c>
      <c r="E106" s="18">
        <f t="shared" ref="E106:R106" si="96">+SUM(E108:E109)</f>
        <v>0</v>
      </c>
      <c r="F106" s="18">
        <f t="shared" si="96"/>
        <v>0</v>
      </c>
      <c r="G106" s="18">
        <f t="shared" si="96"/>
        <v>0</v>
      </c>
      <c r="H106" s="18">
        <f t="shared" si="96"/>
        <v>0</v>
      </c>
      <c r="I106" s="51">
        <f t="shared" ref="I106" si="97">+SUM(I108:I109)</f>
        <v>0</v>
      </c>
      <c r="J106" s="18">
        <f t="shared" si="96"/>
        <v>0</v>
      </c>
      <c r="K106" s="18">
        <f t="shared" si="96"/>
        <v>0</v>
      </c>
      <c r="L106" s="18">
        <f t="shared" si="96"/>
        <v>0</v>
      </c>
      <c r="M106" s="18">
        <f t="shared" si="96"/>
        <v>0</v>
      </c>
      <c r="N106" s="51">
        <f t="shared" si="96"/>
        <v>0</v>
      </c>
      <c r="O106" s="18">
        <f t="shared" si="96"/>
        <v>0</v>
      </c>
      <c r="P106" s="18">
        <f t="shared" si="96"/>
        <v>0</v>
      </c>
      <c r="Q106" s="18">
        <f t="shared" si="96"/>
        <v>0</v>
      </c>
      <c r="R106" s="18">
        <f t="shared" si="96"/>
        <v>0</v>
      </c>
      <c r="S106" s="51">
        <f t="shared" ref="S106:W106" si="98">+SUM(S108:S109)</f>
        <v>0</v>
      </c>
      <c r="T106" s="18">
        <f t="shared" si="98"/>
        <v>0</v>
      </c>
      <c r="U106" s="18">
        <f t="shared" si="98"/>
        <v>0</v>
      </c>
      <c r="V106" s="18">
        <f t="shared" si="98"/>
        <v>0</v>
      </c>
      <c r="W106" s="18">
        <f t="shared" si="98"/>
        <v>0</v>
      </c>
      <c r="X106" s="51">
        <f t="shared" ref="X106" si="99">+SUM(X108:X109)</f>
        <v>0</v>
      </c>
    </row>
    <row r="107" spans="1:24" outlineLevel="2" x14ac:dyDescent="0.3">
      <c r="A107" s="68"/>
      <c r="B107" s="69"/>
      <c r="E107" s="17"/>
      <c r="F107" s="17"/>
      <c r="G107" s="17"/>
      <c r="H107" s="17"/>
      <c r="I107" s="50"/>
      <c r="J107" s="17"/>
      <c r="K107" s="17"/>
      <c r="L107" s="17"/>
      <c r="M107" s="17"/>
      <c r="N107" s="50"/>
      <c r="O107" s="17">
        <f t="shared" ref="O107:R107" si="100">+SUM(O109:O110)</f>
        <v>0</v>
      </c>
      <c r="P107" s="17">
        <f t="shared" si="100"/>
        <v>0</v>
      </c>
      <c r="Q107" s="17">
        <f t="shared" si="100"/>
        <v>0</v>
      </c>
      <c r="R107" s="17">
        <f t="shared" si="100"/>
        <v>0</v>
      </c>
      <c r="S107" s="50">
        <f t="shared" ref="S107:S110" si="101">+SUM(O107:R107)</f>
        <v>0</v>
      </c>
      <c r="T107" s="17">
        <f t="shared" ref="T107:W107" si="102">+SUM(T109:T110)</f>
        <v>0</v>
      </c>
      <c r="U107" s="17">
        <f t="shared" si="102"/>
        <v>0</v>
      </c>
      <c r="V107" s="17">
        <f t="shared" si="102"/>
        <v>0</v>
      </c>
      <c r="W107" s="17">
        <f t="shared" si="102"/>
        <v>0</v>
      </c>
      <c r="X107" s="50">
        <f t="shared" ref="X107:X110" si="103">+SUM(T107:W107)</f>
        <v>0</v>
      </c>
    </row>
    <row r="108" spans="1:24" outlineLevel="2" x14ac:dyDescent="0.3">
      <c r="B108" s="63" t="s">
        <v>19</v>
      </c>
      <c r="E108" s="17">
        <v>0</v>
      </c>
      <c r="F108" s="17">
        <v>0</v>
      </c>
      <c r="G108" s="17">
        <v>0</v>
      </c>
      <c r="H108" s="17">
        <v>0</v>
      </c>
      <c r="I108" s="50">
        <f t="shared" ref="I108:I109" si="104">+SUM(E108:H108)</f>
        <v>0</v>
      </c>
      <c r="J108" s="17">
        <v>0</v>
      </c>
      <c r="K108" s="17">
        <v>0</v>
      </c>
      <c r="L108" s="17">
        <v>0</v>
      </c>
      <c r="M108" s="17">
        <v>0</v>
      </c>
      <c r="N108" s="50">
        <f t="shared" ref="N108:N109" si="105">+SUM(J108:M108)</f>
        <v>0</v>
      </c>
      <c r="O108" s="17">
        <v>0</v>
      </c>
      <c r="P108" s="17">
        <v>0</v>
      </c>
      <c r="Q108" s="17">
        <v>0</v>
      </c>
      <c r="R108" s="17">
        <v>0</v>
      </c>
      <c r="S108" s="50">
        <f t="shared" si="101"/>
        <v>0</v>
      </c>
      <c r="T108" s="17">
        <v>0</v>
      </c>
      <c r="U108" s="17">
        <v>0</v>
      </c>
      <c r="V108" s="17">
        <v>0</v>
      </c>
      <c r="W108" s="17">
        <v>0</v>
      </c>
      <c r="X108" s="50">
        <f t="shared" si="103"/>
        <v>0</v>
      </c>
    </row>
    <row r="109" spans="1:24" outlineLevel="2" x14ac:dyDescent="0.3">
      <c r="B109" s="63" t="s">
        <v>19</v>
      </c>
      <c r="C109" s="61" t="s">
        <v>20</v>
      </c>
      <c r="E109" s="17">
        <v>0</v>
      </c>
      <c r="F109" s="17">
        <v>0</v>
      </c>
      <c r="G109" s="17">
        <v>0</v>
      </c>
      <c r="H109" s="17">
        <v>0</v>
      </c>
      <c r="I109" s="50">
        <f t="shared" si="104"/>
        <v>0</v>
      </c>
      <c r="J109" s="17">
        <v>0</v>
      </c>
      <c r="K109" s="17">
        <v>0</v>
      </c>
      <c r="L109" s="17">
        <v>0</v>
      </c>
      <c r="M109" s="17">
        <v>0</v>
      </c>
      <c r="N109" s="50">
        <f t="shared" si="105"/>
        <v>0</v>
      </c>
      <c r="O109" s="17">
        <v>0</v>
      </c>
      <c r="P109" s="17">
        <v>0</v>
      </c>
      <c r="Q109" s="17">
        <v>0</v>
      </c>
      <c r="R109" s="17">
        <v>0</v>
      </c>
      <c r="S109" s="50">
        <f t="shared" si="101"/>
        <v>0</v>
      </c>
      <c r="T109" s="17">
        <v>0</v>
      </c>
      <c r="U109" s="17">
        <v>0</v>
      </c>
      <c r="V109" s="17">
        <v>0</v>
      </c>
      <c r="W109" s="17">
        <v>0</v>
      </c>
      <c r="X109" s="50">
        <f t="shared" si="103"/>
        <v>0</v>
      </c>
    </row>
    <row r="110" spans="1:24" outlineLevel="2" x14ac:dyDescent="0.3">
      <c r="A110" s="68"/>
      <c r="B110" s="69"/>
      <c r="E110" s="17"/>
      <c r="F110" s="17"/>
      <c r="G110" s="17"/>
      <c r="H110" s="17"/>
      <c r="I110" s="50"/>
      <c r="J110" s="17"/>
      <c r="K110" s="17"/>
      <c r="L110" s="17"/>
      <c r="M110" s="17"/>
      <c r="N110" s="50"/>
      <c r="O110" s="17">
        <f t="shared" ref="O110:R110" si="106">+SUM(O112:O113)</f>
        <v>0</v>
      </c>
      <c r="P110" s="17">
        <f t="shared" si="106"/>
        <v>0</v>
      </c>
      <c r="Q110" s="17">
        <f t="shared" si="106"/>
        <v>0</v>
      </c>
      <c r="R110" s="17">
        <f t="shared" si="106"/>
        <v>0</v>
      </c>
      <c r="S110" s="50">
        <f t="shared" si="101"/>
        <v>0</v>
      </c>
      <c r="T110" s="17">
        <f t="shared" ref="T110:W110" si="107">+SUM(T112:T113)</f>
        <v>0</v>
      </c>
      <c r="U110" s="17">
        <f t="shared" si="107"/>
        <v>0</v>
      </c>
      <c r="V110" s="17">
        <f t="shared" si="107"/>
        <v>0</v>
      </c>
      <c r="W110" s="17">
        <f t="shared" si="107"/>
        <v>0</v>
      </c>
      <c r="X110" s="50">
        <f t="shared" si="103"/>
        <v>0</v>
      </c>
    </row>
    <row r="111" spans="1:24" s="65" customFormat="1" outlineLevel="1" x14ac:dyDescent="0.3">
      <c r="A111" s="23">
        <f>+A106+1</f>
        <v>11</v>
      </c>
      <c r="B111" s="67" t="s">
        <v>16</v>
      </c>
      <c r="E111" s="18">
        <f t="shared" ref="E111:R111" si="108">+SUM(E113:E114)</f>
        <v>0</v>
      </c>
      <c r="F111" s="18">
        <f t="shared" si="108"/>
        <v>0</v>
      </c>
      <c r="G111" s="18">
        <f t="shared" si="108"/>
        <v>0</v>
      </c>
      <c r="H111" s="18">
        <f t="shared" si="108"/>
        <v>0</v>
      </c>
      <c r="I111" s="51">
        <f t="shared" ref="I111" si="109">+SUM(I113:I114)</f>
        <v>0</v>
      </c>
      <c r="J111" s="18">
        <f t="shared" si="108"/>
        <v>0</v>
      </c>
      <c r="K111" s="18">
        <f t="shared" si="108"/>
        <v>0</v>
      </c>
      <c r="L111" s="18">
        <f t="shared" si="108"/>
        <v>0</v>
      </c>
      <c r="M111" s="18">
        <f t="shared" si="108"/>
        <v>0</v>
      </c>
      <c r="N111" s="51">
        <f t="shared" si="108"/>
        <v>0</v>
      </c>
      <c r="O111" s="18">
        <f t="shared" si="108"/>
        <v>0</v>
      </c>
      <c r="P111" s="18">
        <f t="shared" si="108"/>
        <v>0</v>
      </c>
      <c r="Q111" s="18">
        <f t="shared" si="108"/>
        <v>0</v>
      </c>
      <c r="R111" s="18">
        <f t="shared" si="108"/>
        <v>0</v>
      </c>
      <c r="S111" s="51">
        <f t="shared" ref="S111:W111" si="110">+SUM(S113:S114)</f>
        <v>0</v>
      </c>
      <c r="T111" s="18">
        <f t="shared" si="110"/>
        <v>0</v>
      </c>
      <c r="U111" s="18">
        <f t="shared" si="110"/>
        <v>0</v>
      </c>
      <c r="V111" s="18">
        <f t="shared" si="110"/>
        <v>0</v>
      </c>
      <c r="W111" s="18">
        <f t="shared" si="110"/>
        <v>0</v>
      </c>
      <c r="X111" s="51">
        <f t="shared" ref="X111" si="111">+SUM(X113:X114)</f>
        <v>0</v>
      </c>
    </row>
    <row r="112" spans="1:24" outlineLevel="2" x14ac:dyDescent="0.3">
      <c r="B112" s="63"/>
      <c r="E112" s="17"/>
      <c r="F112" s="17"/>
      <c r="G112" s="17"/>
      <c r="H112" s="17"/>
      <c r="I112" s="50"/>
      <c r="J112" s="17"/>
      <c r="K112" s="17"/>
      <c r="L112" s="17"/>
      <c r="M112" s="17"/>
      <c r="N112" s="50"/>
      <c r="O112" s="17"/>
      <c r="P112" s="17"/>
      <c r="Q112" s="17"/>
      <c r="R112" s="17"/>
      <c r="S112" s="50"/>
      <c r="T112" s="17"/>
      <c r="U112" s="17"/>
      <c r="V112" s="17"/>
      <c r="W112" s="17"/>
      <c r="X112" s="50"/>
    </row>
    <row r="113" spans="1:24" outlineLevel="2" x14ac:dyDescent="0.3">
      <c r="B113" s="63" t="s">
        <v>19</v>
      </c>
      <c r="E113" s="17">
        <v>0</v>
      </c>
      <c r="F113" s="17">
        <v>0</v>
      </c>
      <c r="G113" s="17">
        <v>0</v>
      </c>
      <c r="H113" s="17">
        <v>0</v>
      </c>
      <c r="I113" s="50">
        <f t="shared" ref="I113:I114" si="112">+SUM(E113:H113)</f>
        <v>0</v>
      </c>
      <c r="J113" s="17">
        <v>0</v>
      </c>
      <c r="K113" s="17">
        <v>0</v>
      </c>
      <c r="L113" s="17">
        <v>0</v>
      </c>
      <c r="M113" s="17">
        <v>0</v>
      </c>
      <c r="N113" s="50">
        <f t="shared" ref="N113:N114" si="113">+SUM(J113:M113)</f>
        <v>0</v>
      </c>
      <c r="O113" s="17">
        <v>0</v>
      </c>
      <c r="P113" s="17">
        <v>0</v>
      </c>
      <c r="Q113" s="17">
        <v>0</v>
      </c>
      <c r="R113" s="17">
        <v>0</v>
      </c>
      <c r="S113" s="50">
        <f t="shared" ref="S113:S114" si="114">+SUM(O113:R113)</f>
        <v>0</v>
      </c>
      <c r="T113" s="17">
        <v>0</v>
      </c>
      <c r="U113" s="17">
        <v>0</v>
      </c>
      <c r="V113" s="17">
        <v>0</v>
      </c>
      <c r="W113" s="17">
        <v>0</v>
      </c>
      <c r="X113" s="50">
        <f t="shared" ref="X113:X114" si="115">+SUM(T113:W113)</f>
        <v>0</v>
      </c>
    </row>
    <row r="114" spans="1:24" outlineLevel="2" x14ac:dyDescent="0.3">
      <c r="B114" s="63" t="s">
        <v>19</v>
      </c>
      <c r="C114" s="61" t="s">
        <v>20</v>
      </c>
      <c r="E114" s="17">
        <v>0</v>
      </c>
      <c r="F114" s="17">
        <v>0</v>
      </c>
      <c r="G114" s="17">
        <v>0</v>
      </c>
      <c r="H114" s="17">
        <v>0</v>
      </c>
      <c r="I114" s="50">
        <f t="shared" si="112"/>
        <v>0</v>
      </c>
      <c r="J114" s="17">
        <v>0</v>
      </c>
      <c r="K114" s="17">
        <v>0</v>
      </c>
      <c r="L114" s="17">
        <v>0</v>
      </c>
      <c r="M114" s="17">
        <v>0</v>
      </c>
      <c r="N114" s="50">
        <f t="shared" si="113"/>
        <v>0</v>
      </c>
      <c r="O114" s="17">
        <v>0</v>
      </c>
      <c r="P114" s="17">
        <v>0</v>
      </c>
      <c r="Q114" s="17">
        <v>0</v>
      </c>
      <c r="R114" s="17">
        <v>0</v>
      </c>
      <c r="S114" s="50">
        <f t="shared" si="114"/>
        <v>0</v>
      </c>
      <c r="T114" s="17">
        <v>0</v>
      </c>
      <c r="U114" s="17">
        <v>0</v>
      </c>
      <c r="V114" s="17">
        <v>0</v>
      </c>
      <c r="W114" s="17">
        <v>0</v>
      </c>
      <c r="X114" s="50">
        <f t="shared" si="115"/>
        <v>0</v>
      </c>
    </row>
    <row r="115" spans="1:24" outlineLevel="2" x14ac:dyDescent="0.3">
      <c r="E115" s="17"/>
      <c r="F115" s="17"/>
      <c r="G115" s="17"/>
      <c r="H115" s="17"/>
      <c r="I115" s="50"/>
      <c r="J115" s="17"/>
      <c r="K115" s="17"/>
      <c r="L115" s="17"/>
      <c r="M115" s="17"/>
      <c r="N115" s="50"/>
      <c r="O115" s="17"/>
      <c r="P115" s="17"/>
      <c r="Q115" s="17"/>
      <c r="R115" s="17"/>
      <c r="S115" s="50"/>
      <c r="T115" s="17"/>
      <c r="U115" s="17"/>
      <c r="V115" s="17"/>
      <c r="W115" s="17"/>
      <c r="X115" s="50"/>
    </row>
    <row r="116" spans="1:24" s="74" customFormat="1" x14ac:dyDescent="0.3">
      <c r="A116" s="73"/>
      <c r="B116" s="62" t="s">
        <v>118</v>
      </c>
      <c r="E116" s="19">
        <f t="shared" ref="E116:H116" si="116">+E15+E42+E70+E75+E80+E85+E90+E95+E100+E101+E106+E111</f>
        <v>508875.69</v>
      </c>
      <c r="F116" s="19">
        <f t="shared" si="116"/>
        <v>0</v>
      </c>
      <c r="G116" s="19">
        <f t="shared" si="116"/>
        <v>0</v>
      </c>
      <c r="H116" s="19">
        <f t="shared" si="116"/>
        <v>0</v>
      </c>
      <c r="I116" s="19">
        <f t="shared" ref="I116:X116" si="117">+I15+I42+I70+I75+I80+I85+I90+I95+I100+I101+I106+I111</f>
        <v>508875.69</v>
      </c>
      <c r="J116" s="19">
        <f t="shared" si="117"/>
        <v>121729.99523913043</v>
      </c>
      <c r="K116" s="19">
        <f t="shared" si="117"/>
        <v>121729.99523913043</v>
      </c>
      <c r="L116" s="19">
        <f>+L15+L42+L70+L75+L80+L85+L90+L95+L100+L101+L106+L111</f>
        <v>121729.99523913043</v>
      </c>
      <c r="M116" s="19">
        <f t="shared" si="117"/>
        <v>121729.99523913043</v>
      </c>
      <c r="N116" s="19">
        <f t="shared" si="117"/>
        <v>486919.9809565217</v>
      </c>
      <c r="O116" s="19">
        <f t="shared" si="117"/>
        <v>0</v>
      </c>
      <c r="P116" s="19">
        <f t="shared" si="117"/>
        <v>0</v>
      </c>
      <c r="Q116" s="19">
        <f t="shared" si="117"/>
        <v>0</v>
      </c>
      <c r="R116" s="19">
        <f t="shared" si="117"/>
        <v>0</v>
      </c>
      <c r="S116" s="19">
        <f>+S15+S42+S70+S75+S80+S85+S90+S95+S100+S101+S106+S111</f>
        <v>0</v>
      </c>
      <c r="T116" s="19">
        <f t="shared" si="117"/>
        <v>0</v>
      </c>
      <c r="U116" s="19">
        <f t="shared" si="117"/>
        <v>0</v>
      </c>
      <c r="V116" s="19">
        <f t="shared" si="117"/>
        <v>0</v>
      </c>
      <c r="W116" s="19">
        <f t="shared" si="117"/>
        <v>0</v>
      </c>
      <c r="X116" s="19">
        <f t="shared" si="117"/>
        <v>0</v>
      </c>
    </row>
    <row r="117" spans="1:24" x14ac:dyDescent="0.3">
      <c r="E117" s="17"/>
      <c r="F117" s="17"/>
      <c r="G117" s="17"/>
      <c r="H117" s="17"/>
      <c r="I117" s="50"/>
      <c r="J117" s="17"/>
      <c r="K117" s="17"/>
      <c r="L117" s="17"/>
      <c r="M117" s="17"/>
      <c r="N117" s="50"/>
      <c r="O117" s="17"/>
      <c r="P117" s="17"/>
      <c r="Q117" s="17"/>
      <c r="R117" s="17"/>
      <c r="S117" s="50"/>
      <c r="T117" s="17"/>
      <c r="U117" s="17"/>
      <c r="V117" s="17"/>
      <c r="W117" s="17"/>
      <c r="X117" s="50"/>
    </row>
    <row r="118" spans="1:24" s="60" customFormat="1" x14ac:dyDescent="0.3">
      <c r="A118" s="61"/>
      <c r="B118" s="62" t="s">
        <v>119</v>
      </c>
      <c r="E118" s="16"/>
      <c r="F118" s="16"/>
      <c r="G118" s="16"/>
      <c r="H118" s="16"/>
      <c r="I118" s="49"/>
      <c r="J118" s="16"/>
      <c r="K118" s="16"/>
      <c r="L118" s="16"/>
      <c r="M118" s="16"/>
      <c r="N118" s="49"/>
      <c r="O118" s="16"/>
      <c r="P118" s="16"/>
      <c r="Q118" s="16"/>
      <c r="R118" s="16"/>
      <c r="S118" s="49"/>
      <c r="T118" s="16"/>
      <c r="U118" s="16"/>
      <c r="V118" s="16"/>
      <c r="W118" s="16"/>
      <c r="X118" s="49"/>
    </row>
    <row r="119" spans="1:24" outlineLevel="1" x14ac:dyDescent="0.3">
      <c r="E119" s="17"/>
      <c r="F119" s="17"/>
      <c r="G119" s="17"/>
      <c r="H119" s="17"/>
      <c r="I119" s="50"/>
      <c r="J119" s="17"/>
      <c r="K119" s="17"/>
      <c r="L119" s="17"/>
      <c r="M119" s="17"/>
      <c r="N119" s="50"/>
      <c r="O119" s="17"/>
      <c r="P119" s="17"/>
      <c r="Q119" s="17"/>
      <c r="R119" s="17"/>
      <c r="S119" s="50"/>
      <c r="T119" s="17"/>
      <c r="U119" s="17"/>
      <c r="V119" s="17"/>
      <c r="W119" s="17"/>
      <c r="X119" s="50"/>
    </row>
    <row r="120" spans="1:24" s="76" customFormat="1" outlineLevel="1" x14ac:dyDescent="0.3">
      <c r="A120" s="23">
        <v>1</v>
      </c>
      <c r="B120" s="75" t="s">
        <v>17</v>
      </c>
      <c r="E120" s="18">
        <f t="shared" ref="E120:R120" si="118">-SUM(E122:E122)</f>
        <v>0</v>
      </c>
      <c r="F120" s="18">
        <f t="shared" si="118"/>
        <v>0</v>
      </c>
      <c r="G120" s="18">
        <f t="shared" si="118"/>
        <v>0</v>
      </c>
      <c r="H120" s="18">
        <f t="shared" si="118"/>
        <v>0</v>
      </c>
      <c r="I120" s="51">
        <f t="shared" ref="I120" si="119">-SUM(I122:I122)</f>
        <v>0</v>
      </c>
      <c r="J120" s="18">
        <f t="shared" si="118"/>
        <v>0</v>
      </c>
      <c r="K120" s="18">
        <f t="shared" si="118"/>
        <v>0</v>
      </c>
      <c r="L120" s="18">
        <f t="shared" si="118"/>
        <v>0</v>
      </c>
      <c r="M120" s="18">
        <f t="shared" si="118"/>
        <v>0</v>
      </c>
      <c r="N120" s="51">
        <f t="shared" si="118"/>
        <v>0</v>
      </c>
      <c r="O120" s="18">
        <f t="shared" si="118"/>
        <v>0</v>
      </c>
      <c r="P120" s="18">
        <f t="shared" si="118"/>
        <v>0</v>
      </c>
      <c r="Q120" s="18">
        <f t="shared" si="118"/>
        <v>0</v>
      </c>
      <c r="R120" s="18">
        <f t="shared" si="118"/>
        <v>0</v>
      </c>
      <c r="S120" s="51">
        <f t="shared" ref="S120" si="120">-SUM(S122:S122)</f>
        <v>0</v>
      </c>
      <c r="T120" s="18">
        <f t="shared" ref="T120:W120" si="121">-SUM(T122:T122)</f>
        <v>0</v>
      </c>
      <c r="U120" s="18">
        <f t="shared" si="121"/>
        <v>0</v>
      </c>
      <c r="V120" s="18">
        <f t="shared" si="121"/>
        <v>0</v>
      </c>
      <c r="W120" s="18">
        <f t="shared" si="121"/>
        <v>0</v>
      </c>
      <c r="X120" s="51">
        <f t="shared" ref="X120" si="122">-SUM(X122:X122)</f>
        <v>0</v>
      </c>
    </row>
    <row r="121" spans="1:24" outlineLevel="2" x14ac:dyDescent="0.3">
      <c r="E121" s="17"/>
      <c r="F121" s="17"/>
      <c r="G121" s="17"/>
      <c r="H121" s="17"/>
      <c r="I121" s="50"/>
      <c r="J121" s="17"/>
      <c r="K121" s="17"/>
      <c r="L121" s="17"/>
      <c r="M121" s="17"/>
      <c r="N121" s="50"/>
      <c r="O121" s="17"/>
      <c r="P121" s="17"/>
      <c r="Q121" s="17"/>
      <c r="R121" s="17"/>
      <c r="S121" s="50"/>
      <c r="T121" s="17"/>
      <c r="U121" s="17"/>
      <c r="V121" s="17"/>
      <c r="W121" s="17"/>
      <c r="X121" s="50"/>
    </row>
    <row r="122" spans="1:24" outlineLevel="2" x14ac:dyDescent="0.3">
      <c r="B122" s="63" t="s">
        <v>19</v>
      </c>
      <c r="D122" s="12"/>
      <c r="E122" s="12">
        <v>0</v>
      </c>
      <c r="F122" s="12">
        <v>0</v>
      </c>
      <c r="G122" s="12">
        <v>0</v>
      </c>
      <c r="H122" s="12">
        <v>0</v>
      </c>
      <c r="I122" s="53">
        <f t="shared" ref="I122" si="123">+SUM(E122:H122)</f>
        <v>0</v>
      </c>
      <c r="J122" s="12">
        <v>0</v>
      </c>
      <c r="K122" s="12">
        <v>0</v>
      </c>
      <c r="L122" s="12">
        <v>0</v>
      </c>
      <c r="M122" s="12">
        <v>0</v>
      </c>
      <c r="N122" s="53">
        <f t="shared" ref="N122" si="124">+SUM(J122:M122)</f>
        <v>0</v>
      </c>
      <c r="O122" s="12">
        <v>0</v>
      </c>
      <c r="P122" s="12">
        <v>0</v>
      </c>
      <c r="Q122" s="12">
        <v>0</v>
      </c>
      <c r="R122" s="12">
        <v>0</v>
      </c>
      <c r="S122" s="53">
        <f t="shared" ref="S122" si="125">+SUM(O122:R122)</f>
        <v>0</v>
      </c>
      <c r="T122" s="12">
        <v>0</v>
      </c>
      <c r="U122" s="12">
        <v>0</v>
      </c>
      <c r="V122" s="12">
        <v>0</v>
      </c>
      <c r="W122" s="12">
        <v>0</v>
      </c>
      <c r="X122" s="53">
        <f t="shared" ref="X122" si="126">+SUM(T122:W122)</f>
        <v>0</v>
      </c>
    </row>
    <row r="123" spans="1:24" outlineLevel="2" x14ac:dyDescent="0.3">
      <c r="E123" s="17"/>
      <c r="F123" s="17"/>
      <c r="G123" s="17"/>
      <c r="H123" s="17"/>
      <c r="I123" s="50"/>
      <c r="J123" s="17"/>
      <c r="K123" s="17"/>
      <c r="L123" s="17"/>
      <c r="M123" s="17"/>
      <c r="N123" s="50"/>
      <c r="O123" s="17"/>
      <c r="P123" s="17"/>
      <c r="Q123" s="17"/>
      <c r="R123" s="17"/>
      <c r="S123" s="50"/>
      <c r="T123" s="17"/>
      <c r="U123" s="17"/>
      <c r="V123" s="17"/>
      <c r="W123" s="17"/>
      <c r="X123" s="50"/>
    </row>
    <row r="124" spans="1:24" s="76" customFormat="1" outlineLevel="1" x14ac:dyDescent="0.3">
      <c r="A124" s="23">
        <v>2</v>
      </c>
      <c r="B124" s="75" t="s">
        <v>22</v>
      </c>
      <c r="E124" s="18">
        <f t="shared" ref="E124:X124" si="127">-SUM(E126:E154)</f>
        <v>-54543.443400000004</v>
      </c>
      <c r="F124" s="18">
        <f t="shared" si="127"/>
        <v>-30839.413400000001</v>
      </c>
      <c r="G124" s="18">
        <f t="shared" si="127"/>
        <v>-141964.98578095235</v>
      </c>
      <c r="H124" s="18">
        <f t="shared" si="127"/>
        <v>-292266.21149523807</v>
      </c>
      <c r="I124" s="51">
        <f t="shared" si="127"/>
        <v>-519614.05407619051</v>
      </c>
      <c r="J124" s="18">
        <f t="shared" si="127"/>
        <v>-124173.47578095239</v>
      </c>
      <c r="K124" s="18">
        <f t="shared" si="127"/>
        <v>-80088.605780952377</v>
      </c>
      <c r="L124" s="18">
        <f t="shared" si="127"/>
        <v>-211993.79578095238</v>
      </c>
      <c r="M124" s="18">
        <f t="shared" si="127"/>
        <v>-235795.79578095238</v>
      </c>
      <c r="N124" s="51">
        <f t="shared" si="127"/>
        <v>-652051.67312380951</v>
      </c>
      <c r="O124" s="18">
        <f t="shared" si="127"/>
        <v>-56817.07</v>
      </c>
      <c r="P124" s="18">
        <f t="shared" si="127"/>
        <v>-14122.8</v>
      </c>
      <c r="Q124" s="18">
        <f t="shared" si="127"/>
        <v>-126383.70000000001</v>
      </c>
      <c r="R124" s="18">
        <f t="shared" si="127"/>
        <v>-120426.9</v>
      </c>
      <c r="S124" s="51">
        <f t="shared" si="127"/>
        <v>-317750.46999999997</v>
      </c>
      <c r="T124" s="18">
        <f t="shared" si="127"/>
        <v>-50817.07</v>
      </c>
      <c r="U124" s="18">
        <f t="shared" si="127"/>
        <v>-14122.8</v>
      </c>
      <c r="V124" s="18">
        <f t="shared" si="127"/>
        <v>-120383.70000000001</v>
      </c>
      <c r="W124" s="18">
        <f t="shared" si="127"/>
        <v>-125426.90000000001</v>
      </c>
      <c r="X124" s="51">
        <f t="shared" si="127"/>
        <v>-310750.46999999997</v>
      </c>
    </row>
    <row r="125" spans="1:24" outlineLevel="2" x14ac:dyDescent="0.3">
      <c r="E125" s="17"/>
      <c r="F125" s="17"/>
      <c r="G125" s="17"/>
      <c r="H125" s="17"/>
      <c r="I125" s="50"/>
      <c r="J125" s="17"/>
      <c r="K125" s="17"/>
      <c r="L125" s="17"/>
      <c r="M125" s="17"/>
      <c r="N125" s="50"/>
      <c r="O125" s="17"/>
      <c r="P125" s="17"/>
      <c r="Q125" s="17"/>
      <c r="R125" s="17"/>
      <c r="S125" s="50"/>
      <c r="T125" s="17"/>
      <c r="U125" s="17"/>
      <c r="V125" s="17"/>
      <c r="W125" s="17"/>
      <c r="X125" s="50"/>
    </row>
    <row r="126" spans="1:24" outlineLevel="2" x14ac:dyDescent="0.3">
      <c r="B126" s="87" t="s">
        <v>97</v>
      </c>
      <c r="E126" s="17">
        <v>0</v>
      </c>
      <c r="F126" s="17">
        <f>97697.6/7</f>
        <v>13956.800000000001</v>
      </c>
      <c r="G126" s="17">
        <f t="shared" ref="G126:M126" si="128">97697.6/7</f>
        <v>13956.800000000001</v>
      </c>
      <c r="H126" s="17">
        <f t="shared" si="128"/>
        <v>13956.800000000001</v>
      </c>
      <c r="I126" s="50">
        <f t="shared" ref="I126:I153" si="129">+SUM(E126:H126)</f>
        <v>41870.400000000001</v>
      </c>
      <c r="J126" s="17">
        <f t="shared" si="128"/>
        <v>13956.800000000001</v>
      </c>
      <c r="K126" s="17">
        <f t="shared" si="128"/>
        <v>13956.800000000001</v>
      </c>
      <c r="L126" s="17">
        <f t="shared" si="128"/>
        <v>13956.800000000001</v>
      </c>
      <c r="M126" s="17">
        <f t="shared" si="128"/>
        <v>13956.800000000001</v>
      </c>
      <c r="N126" s="50">
        <f t="shared" ref="N126:N153" si="130">+SUM(J126:M126)</f>
        <v>55827.200000000004</v>
      </c>
      <c r="O126" s="17">
        <v>0</v>
      </c>
      <c r="P126" s="17">
        <v>0</v>
      </c>
      <c r="Q126" s="17">
        <v>0</v>
      </c>
      <c r="R126" s="17">
        <v>0</v>
      </c>
      <c r="S126" s="50">
        <f t="shared" ref="S126:S152" si="131">+SUM(O126:R126)</f>
        <v>0</v>
      </c>
      <c r="T126" s="17">
        <v>0</v>
      </c>
      <c r="U126" s="17">
        <v>0</v>
      </c>
      <c r="V126" s="17">
        <v>0</v>
      </c>
      <c r="W126" s="17">
        <v>0</v>
      </c>
      <c r="X126" s="50">
        <f t="shared" ref="X126:X153" si="132">+SUM(T126:W126)</f>
        <v>0</v>
      </c>
    </row>
    <row r="127" spans="1:24" outlineLevel="2" x14ac:dyDescent="0.3">
      <c r="B127" s="87" t="s">
        <v>98</v>
      </c>
      <c r="E127" s="17">
        <v>8577.09</v>
      </c>
      <c r="F127" s="17">
        <v>8577.09</v>
      </c>
      <c r="G127" s="17">
        <v>8577.09</v>
      </c>
      <c r="H127" s="17">
        <v>8577.09</v>
      </c>
      <c r="I127" s="50">
        <f t="shared" si="129"/>
        <v>34308.36</v>
      </c>
      <c r="J127" s="17">
        <v>8577.09</v>
      </c>
      <c r="K127" s="17">
        <v>8577.09</v>
      </c>
      <c r="L127" s="17">
        <v>8577.09</v>
      </c>
      <c r="M127" s="17">
        <v>8577.09</v>
      </c>
      <c r="N127" s="50">
        <f t="shared" si="130"/>
        <v>34308.36</v>
      </c>
      <c r="O127" s="17">
        <v>0</v>
      </c>
      <c r="P127" s="17">
        <v>0</v>
      </c>
      <c r="Q127" s="17">
        <v>0</v>
      </c>
      <c r="R127" s="17">
        <v>0</v>
      </c>
      <c r="S127" s="50">
        <f t="shared" si="131"/>
        <v>0</v>
      </c>
      <c r="T127" s="17">
        <v>0</v>
      </c>
      <c r="U127" s="17">
        <v>0</v>
      </c>
      <c r="V127" s="17">
        <v>0</v>
      </c>
      <c r="W127" s="17">
        <v>0</v>
      </c>
      <c r="X127" s="50">
        <f t="shared" si="132"/>
        <v>0</v>
      </c>
    </row>
    <row r="128" spans="1:24" outlineLevel="2" x14ac:dyDescent="0.3">
      <c r="B128" s="87" t="s">
        <v>84</v>
      </c>
      <c r="E128" s="17">
        <v>0</v>
      </c>
      <c r="F128" s="17">
        <v>0</v>
      </c>
      <c r="G128" s="17">
        <f>133600/6</f>
        <v>22266.666666666668</v>
      </c>
      <c r="H128" s="17">
        <f>133600/6</f>
        <v>22266.666666666668</v>
      </c>
      <c r="I128" s="50">
        <f t="shared" si="129"/>
        <v>44533.333333333336</v>
      </c>
      <c r="J128" s="17">
        <f t="shared" ref="J128:M128" si="133">133600/6</f>
        <v>22266.666666666668</v>
      </c>
      <c r="K128" s="17">
        <f t="shared" si="133"/>
        <v>22266.666666666668</v>
      </c>
      <c r="L128" s="17">
        <f t="shared" si="133"/>
        <v>22266.666666666668</v>
      </c>
      <c r="M128" s="17">
        <f t="shared" si="133"/>
        <v>22266.666666666668</v>
      </c>
      <c r="N128" s="50">
        <f t="shared" si="130"/>
        <v>89066.666666666672</v>
      </c>
      <c r="O128" s="17">
        <v>0</v>
      </c>
      <c r="P128" s="17">
        <v>0</v>
      </c>
      <c r="Q128" s="17">
        <v>0</v>
      </c>
      <c r="R128" s="17">
        <v>0</v>
      </c>
      <c r="S128" s="50">
        <f t="shared" si="131"/>
        <v>0</v>
      </c>
      <c r="T128" s="17">
        <v>0</v>
      </c>
      <c r="U128" s="17">
        <v>0</v>
      </c>
      <c r="V128" s="17">
        <v>0</v>
      </c>
      <c r="W128" s="17">
        <v>0</v>
      </c>
      <c r="X128" s="50">
        <f t="shared" si="132"/>
        <v>0</v>
      </c>
    </row>
    <row r="129" spans="2:24" outlineLevel="2" x14ac:dyDescent="0.3">
      <c r="B129" s="87" t="s">
        <v>110</v>
      </c>
      <c r="E129" s="17">
        <v>0</v>
      </c>
      <c r="F129" s="17">
        <v>0</v>
      </c>
      <c r="G129" s="17">
        <v>0</v>
      </c>
      <c r="H129" s="17">
        <v>0</v>
      </c>
      <c r="I129" s="50">
        <f t="shared" si="129"/>
        <v>0</v>
      </c>
      <c r="J129" s="17">
        <v>0</v>
      </c>
      <c r="K129" s="17">
        <v>0</v>
      </c>
      <c r="L129" s="17">
        <v>0</v>
      </c>
      <c r="M129" s="17">
        <v>0</v>
      </c>
      <c r="N129" s="50">
        <f t="shared" si="130"/>
        <v>0</v>
      </c>
      <c r="O129" s="17">
        <v>7500</v>
      </c>
      <c r="P129" s="17">
        <v>7500</v>
      </c>
      <c r="Q129" s="17">
        <v>7500</v>
      </c>
      <c r="R129" s="17">
        <v>7500</v>
      </c>
      <c r="S129" s="50">
        <f t="shared" si="131"/>
        <v>30000</v>
      </c>
      <c r="T129" s="17">
        <v>7500</v>
      </c>
      <c r="U129" s="17">
        <v>7500</v>
      </c>
      <c r="V129" s="17">
        <v>7500</v>
      </c>
      <c r="W129" s="17">
        <v>7500</v>
      </c>
      <c r="X129" s="50">
        <f t="shared" si="132"/>
        <v>30000</v>
      </c>
    </row>
    <row r="130" spans="2:24" outlineLevel="2" x14ac:dyDescent="0.3">
      <c r="B130" s="87" t="s">
        <v>85</v>
      </c>
      <c r="E130" s="17">
        <v>0</v>
      </c>
      <c r="F130" s="17">
        <v>0</v>
      </c>
      <c r="G130" s="17">
        <v>0</v>
      </c>
      <c r="H130" s="17">
        <v>73261</v>
      </c>
      <c r="I130" s="50">
        <f t="shared" si="129"/>
        <v>73261</v>
      </c>
      <c r="J130" s="17">
        <v>0</v>
      </c>
      <c r="K130" s="17">
        <v>0</v>
      </c>
      <c r="L130" s="17">
        <v>0</v>
      </c>
      <c r="M130" s="17">
        <v>28609</v>
      </c>
      <c r="N130" s="50">
        <f t="shared" si="130"/>
        <v>28609</v>
      </c>
      <c r="O130" s="17">
        <v>0</v>
      </c>
      <c r="P130" s="17">
        <v>0</v>
      </c>
      <c r="Q130" s="17">
        <v>0</v>
      </c>
      <c r="R130" s="17">
        <v>0</v>
      </c>
      <c r="S130" s="50">
        <f t="shared" si="131"/>
        <v>0</v>
      </c>
      <c r="T130" s="17">
        <v>0</v>
      </c>
      <c r="U130" s="17">
        <v>0</v>
      </c>
      <c r="V130" s="17">
        <v>0</v>
      </c>
      <c r="W130" s="17">
        <v>0</v>
      </c>
      <c r="X130" s="50">
        <f t="shared" si="132"/>
        <v>0</v>
      </c>
    </row>
    <row r="131" spans="2:24" outlineLevel="2" x14ac:dyDescent="0.3">
      <c r="B131" s="87" t="s">
        <v>101</v>
      </c>
      <c r="E131" s="17">
        <v>0</v>
      </c>
      <c r="F131" s="17">
        <v>0</v>
      </c>
      <c r="G131" s="17">
        <v>11764.285714285714</v>
      </c>
      <c r="H131" s="17">
        <f>11764.2857142857*2</f>
        <v>23528.571428571398</v>
      </c>
      <c r="I131" s="50">
        <f t="shared" si="129"/>
        <v>35292.857142857116</v>
      </c>
      <c r="J131" s="17">
        <v>11764.285714285714</v>
      </c>
      <c r="K131" s="17">
        <v>11764.285714285714</v>
      </c>
      <c r="L131" s="17">
        <v>11764.285714285714</v>
      </c>
      <c r="M131" s="17">
        <v>11764.285714285714</v>
      </c>
      <c r="N131" s="50">
        <f t="shared" si="130"/>
        <v>47057.142857142855</v>
      </c>
      <c r="O131" s="17">
        <v>0</v>
      </c>
      <c r="P131" s="17">
        <v>0</v>
      </c>
      <c r="Q131" s="17">
        <v>0</v>
      </c>
      <c r="R131" s="17">
        <v>0</v>
      </c>
      <c r="S131" s="50">
        <f t="shared" si="131"/>
        <v>0</v>
      </c>
      <c r="T131" s="17">
        <v>0</v>
      </c>
      <c r="U131" s="17">
        <v>0</v>
      </c>
      <c r="V131" s="17">
        <v>0</v>
      </c>
      <c r="W131" s="17">
        <v>0</v>
      </c>
      <c r="X131" s="50">
        <f t="shared" si="132"/>
        <v>0</v>
      </c>
    </row>
    <row r="132" spans="2:24" outlineLevel="2" x14ac:dyDescent="0.3">
      <c r="B132" s="87" t="s">
        <v>102</v>
      </c>
      <c r="E132" s="17">
        <v>0</v>
      </c>
      <c r="F132" s="17">
        <v>3111</v>
      </c>
      <c r="G132" s="17">
        <v>0</v>
      </c>
      <c r="H132" s="17">
        <v>7258.9999999999991</v>
      </c>
      <c r="I132" s="50">
        <f t="shared" si="129"/>
        <v>10370</v>
      </c>
      <c r="J132" s="17">
        <v>0</v>
      </c>
      <c r="K132" s="17">
        <v>0</v>
      </c>
      <c r="L132" s="17">
        <v>0</v>
      </c>
      <c r="M132" s="17">
        <v>0</v>
      </c>
      <c r="N132" s="50">
        <f t="shared" si="130"/>
        <v>0</v>
      </c>
      <c r="O132" s="17">
        <v>0</v>
      </c>
      <c r="P132" s="17">
        <v>0</v>
      </c>
      <c r="Q132" s="17">
        <v>0</v>
      </c>
      <c r="R132" s="17">
        <v>0</v>
      </c>
      <c r="S132" s="50">
        <f t="shared" si="131"/>
        <v>0</v>
      </c>
      <c r="T132" s="17">
        <v>0</v>
      </c>
      <c r="U132" s="17">
        <v>0</v>
      </c>
      <c r="V132" s="17">
        <v>0</v>
      </c>
      <c r="W132" s="17">
        <v>0</v>
      </c>
      <c r="X132" s="50">
        <f t="shared" si="132"/>
        <v>0</v>
      </c>
    </row>
    <row r="133" spans="2:24" outlineLevel="2" x14ac:dyDescent="0.3">
      <c r="B133" s="87" t="s">
        <v>103</v>
      </c>
      <c r="E133" s="17">
        <v>0</v>
      </c>
      <c r="F133" s="17">
        <v>0</v>
      </c>
      <c r="G133" s="17">
        <v>8250.2000000000007</v>
      </c>
      <c r="H133" s="17">
        <v>8250.2000000000007</v>
      </c>
      <c r="I133" s="50">
        <f t="shared" si="129"/>
        <v>16500.400000000001</v>
      </c>
      <c r="J133" s="17">
        <v>8250.2000000000007</v>
      </c>
      <c r="K133" s="17">
        <v>8250.2000000000007</v>
      </c>
      <c r="L133" s="17">
        <v>8250.2000000000007</v>
      </c>
      <c r="M133" s="17">
        <v>0</v>
      </c>
      <c r="N133" s="50">
        <f t="shared" si="130"/>
        <v>24750.600000000002</v>
      </c>
      <c r="O133" s="17">
        <v>3000</v>
      </c>
      <c r="P133" s="17">
        <v>3000</v>
      </c>
      <c r="Q133" s="17">
        <v>3000</v>
      </c>
      <c r="R133" s="17">
        <v>3000</v>
      </c>
      <c r="S133" s="50">
        <f t="shared" si="131"/>
        <v>12000</v>
      </c>
      <c r="T133" s="17">
        <v>3000</v>
      </c>
      <c r="U133" s="17">
        <v>3000</v>
      </c>
      <c r="V133" s="17">
        <v>3000</v>
      </c>
      <c r="W133" s="17">
        <v>3000</v>
      </c>
      <c r="X133" s="50">
        <f t="shared" si="132"/>
        <v>12000</v>
      </c>
    </row>
    <row r="134" spans="2:24" outlineLevel="2" x14ac:dyDescent="0.3">
      <c r="B134" s="87" t="s">
        <v>104</v>
      </c>
      <c r="E134" s="17">
        <v>0</v>
      </c>
      <c r="F134" s="17">
        <v>0</v>
      </c>
      <c r="G134" s="17">
        <v>2030.08</v>
      </c>
      <c r="H134" s="17">
        <v>0</v>
      </c>
      <c r="I134" s="50">
        <f t="shared" si="129"/>
        <v>2030.08</v>
      </c>
      <c r="J134" s="17"/>
      <c r="K134" s="17"/>
      <c r="L134" s="17"/>
      <c r="M134" s="17"/>
      <c r="N134" s="50">
        <f t="shared" si="130"/>
        <v>0</v>
      </c>
      <c r="O134" s="17">
        <v>0</v>
      </c>
      <c r="P134" s="17">
        <v>0</v>
      </c>
      <c r="Q134" s="17">
        <v>0</v>
      </c>
      <c r="R134" s="17">
        <v>0</v>
      </c>
      <c r="S134" s="50">
        <f t="shared" si="131"/>
        <v>0</v>
      </c>
      <c r="T134" s="17">
        <v>0</v>
      </c>
      <c r="U134" s="17">
        <v>0</v>
      </c>
      <c r="V134" s="17">
        <v>0</v>
      </c>
      <c r="W134" s="17">
        <v>0</v>
      </c>
      <c r="X134" s="50">
        <f t="shared" si="132"/>
        <v>0</v>
      </c>
    </row>
    <row r="135" spans="2:24" outlineLevel="2" x14ac:dyDescent="0.3">
      <c r="B135" s="87" t="s">
        <v>105</v>
      </c>
      <c r="E135" s="17">
        <v>0</v>
      </c>
      <c r="F135" s="17">
        <v>512.4</v>
      </c>
      <c r="G135" s="17">
        <v>0</v>
      </c>
      <c r="H135" s="17">
        <v>0</v>
      </c>
      <c r="I135" s="50">
        <f t="shared" si="129"/>
        <v>512.4</v>
      </c>
      <c r="J135" s="17">
        <v>512.4</v>
      </c>
      <c r="K135" s="17">
        <v>512.4</v>
      </c>
      <c r="L135" s="17">
        <v>512.4</v>
      </c>
      <c r="M135" s="17">
        <v>512.4</v>
      </c>
      <c r="N135" s="50">
        <f t="shared" si="130"/>
        <v>2049.6</v>
      </c>
      <c r="O135" s="17">
        <v>512.4</v>
      </c>
      <c r="P135" s="17">
        <v>512.4</v>
      </c>
      <c r="Q135" s="17">
        <v>512.4</v>
      </c>
      <c r="R135" s="17">
        <v>512.4</v>
      </c>
      <c r="S135" s="50">
        <f t="shared" si="131"/>
        <v>2049.6</v>
      </c>
      <c r="T135" s="17">
        <v>512.4</v>
      </c>
      <c r="U135" s="17">
        <v>512.4</v>
      </c>
      <c r="V135" s="17">
        <v>512.4</v>
      </c>
      <c r="W135" s="17">
        <v>512.4</v>
      </c>
      <c r="X135" s="50">
        <f t="shared" si="132"/>
        <v>2049.6</v>
      </c>
    </row>
    <row r="136" spans="2:24" outlineLevel="2" x14ac:dyDescent="0.3">
      <c r="B136" s="87" t="s">
        <v>106</v>
      </c>
      <c r="E136" s="17">
        <v>0</v>
      </c>
      <c r="F136" s="17">
        <v>0</v>
      </c>
      <c r="G136" s="17">
        <v>0</v>
      </c>
      <c r="H136" s="17">
        <v>0</v>
      </c>
      <c r="I136" s="50">
        <f t="shared" si="129"/>
        <v>0</v>
      </c>
      <c r="J136" s="17">
        <v>9516</v>
      </c>
      <c r="K136" s="17">
        <v>9516</v>
      </c>
      <c r="L136" s="17">
        <v>9516</v>
      </c>
      <c r="M136" s="17">
        <v>9516</v>
      </c>
      <c r="N136" s="50">
        <f t="shared" si="130"/>
        <v>38064</v>
      </c>
      <c r="O136" s="22">
        <v>2000</v>
      </c>
      <c r="P136" s="22">
        <v>2000</v>
      </c>
      <c r="Q136" s="22">
        <v>2000</v>
      </c>
      <c r="R136" s="22">
        <v>1000</v>
      </c>
      <c r="S136" s="52">
        <f t="shared" si="131"/>
        <v>7000</v>
      </c>
      <c r="T136" s="22">
        <v>2000</v>
      </c>
      <c r="U136" s="22">
        <v>2000</v>
      </c>
      <c r="V136" s="22">
        <v>2000</v>
      </c>
      <c r="W136" s="22">
        <v>1000</v>
      </c>
      <c r="X136" s="52">
        <f t="shared" si="132"/>
        <v>7000</v>
      </c>
    </row>
    <row r="137" spans="2:24" outlineLevel="2" x14ac:dyDescent="0.3">
      <c r="B137" s="87" t="s">
        <v>107</v>
      </c>
      <c r="E137" s="17">
        <v>452.06</v>
      </c>
      <c r="F137" s="17">
        <v>729.67</v>
      </c>
      <c r="G137" s="17">
        <v>724.62</v>
      </c>
      <c r="H137" s="17">
        <v>753.72</v>
      </c>
      <c r="I137" s="50">
        <f t="shared" si="129"/>
        <v>2660.0699999999997</v>
      </c>
      <c r="J137" s="17">
        <v>729.67</v>
      </c>
      <c r="K137" s="17">
        <v>710.4</v>
      </c>
      <c r="L137" s="17">
        <v>737.19</v>
      </c>
      <c r="M137" s="17">
        <v>780.39</v>
      </c>
      <c r="N137" s="50">
        <f t="shared" si="130"/>
        <v>2957.65</v>
      </c>
      <c r="O137" s="17">
        <v>729.67</v>
      </c>
      <c r="P137" s="17">
        <v>710.4</v>
      </c>
      <c r="Q137" s="17">
        <v>737.19</v>
      </c>
      <c r="R137" s="17">
        <v>780.39</v>
      </c>
      <c r="S137" s="50">
        <f t="shared" si="131"/>
        <v>2957.65</v>
      </c>
      <c r="T137" s="17">
        <v>729.67</v>
      </c>
      <c r="U137" s="17">
        <v>710.4</v>
      </c>
      <c r="V137" s="17">
        <v>737.19</v>
      </c>
      <c r="W137" s="17">
        <v>780.39</v>
      </c>
      <c r="X137" s="50">
        <f t="shared" si="132"/>
        <v>2957.65</v>
      </c>
    </row>
    <row r="138" spans="2:24" outlineLevel="2" x14ac:dyDescent="0.3">
      <c r="B138" s="87" t="s">
        <v>108</v>
      </c>
      <c r="E138" s="17">
        <v>745</v>
      </c>
      <c r="F138" s="17">
        <v>0</v>
      </c>
      <c r="G138" s="17">
        <v>0</v>
      </c>
      <c r="H138" s="17">
        <v>0</v>
      </c>
      <c r="I138" s="50">
        <f t="shared" si="129"/>
        <v>745</v>
      </c>
      <c r="J138" s="17">
        <v>0</v>
      </c>
      <c r="K138" s="17">
        <v>0</v>
      </c>
      <c r="L138" s="17">
        <v>0</v>
      </c>
      <c r="M138" s="17">
        <v>0</v>
      </c>
      <c r="N138" s="50">
        <f t="shared" si="130"/>
        <v>0</v>
      </c>
      <c r="O138" s="17">
        <v>0</v>
      </c>
      <c r="P138" s="17">
        <v>0</v>
      </c>
      <c r="Q138" s="17">
        <v>0</v>
      </c>
      <c r="R138" s="17">
        <v>0</v>
      </c>
      <c r="S138" s="50">
        <f t="shared" si="131"/>
        <v>0</v>
      </c>
      <c r="T138" s="17">
        <v>0</v>
      </c>
      <c r="U138" s="17">
        <v>0</v>
      </c>
      <c r="V138" s="17">
        <v>0</v>
      </c>
      <c r="W138" s="17">
        <v>0</v>
      </c>
      <c r="X138" s="50">
        <f t="shared" si="132"/>
        <v>0</v>
      </c>
    </row>
    <row r="139" spans="2:24" outlineLevel="2" x14ac:dyDescent="0.3">
      <c r="B139" s="87" t="s">
        <v>109</v>
      </c>
      <c r="E139" s="17">
        <v>0</v>
      </c>
      <c r="F139" s="17">
        <v>0</v>
      </c>
      <c r="G139" s="17">
        <v>0</v>
      </c>
      <c r="H139" s="17">
        <v>5000</v>
      </c>
      <c r="I139" s="50">
        <f t="shared" si="129"/>
        <v>5000</v>
      </c>
      <c r="J139" s="17">
        <v>0</v>
      </c>
      <c r="K139" s="17">
        <v>0</v>
      </c>
      <c r="L139" s="17">
        <v>0</v>
      </c>
      <c r="M139" s="17">
        <v>0</v>
      </c>
      <c r="N139" s="50">
        <f t="shared" si="130"/>
        <v>0</v>
      </c>
      <c r="O139" s="17">
        <v>0</v>
      </c>
      <c r="P139" s="17">
        <v>0</v>
      </c>
      <c r="Q139" s="17">
        <v>0</v>
      </c>
      <c r="R139" s="17">
        <v>0</v>
      </c>
      <c r="S139" s="50">
        <f t="shared" si="131"/>
        <v>0</v>
      </c>
      <c r="T139" s="17">
        <v>0</v>
      </c>
      <c r="U139" s="17">
        <v>0</v>
      </c>
      <c r="V139" s="17">
        <v>0</v>
      </c>
      <c r="W139" s="17">
        <v>0</v>
      </c>
      <c r="X139" s="50">
        <f t="shared" si="132"/>
        <v>0</v>
      </c>
    </row>
    <row r="140" spans="2:24" outlineLevel="2" x14ac:dyDescent="0.3">
      <c r="B140" s="87" t="s">
        <v>122</v>
      </c>
      <c r="E140" s="17">
        <v>0</v>
      </c>
      <c r="F140" s="17">
        <v>2047.52</v>
      </c>
      <c r="G140" s="17">
        <v>0</v>
      </c>
      <c r="H140" s="17">
        <v>0</v>
      </c>
      <c r="I140" s="50">
        <f t="shared" si="129"/>
        <v>2047.52</v>
      </c>
      <c r="J140" s="17">
        <v>890.6</v>
      </c>
      <c r="K140" s="17">
        <v>0</v>
      </c>
      <c r="L140" s="17">
        <v>0</v>
      </c>
      <c r="M140" s="17">
        <v>0</v>
      </c>
      <c r="N140" s="50">
        <f t="shared" si="130"/>
        <v>890.6</v>
      </c>
      <c r="O140" s="17">
        <v>0</v>
      </c>
      <c r="P140" s="17">
        <v>0</v>
      </c>
      <c r="Q140" s="17">
        <v>0</v>
      </c>
      <c r="R140" s="17">
        <v>1000</v>
      </c>
      <c r="S140" s="50">
        <f t="shared" si="131"/>
        <v>1000</v>
      </c>
      <c r="T140" s="17">
        <v>0</v>
      </c>
      <c r="U140" s="17">
        <v>0</v>
      </c>
      <c r="V140" s="17">
        <v>0</v>
      </c>
      <c r="W140" s="17">
        <v>1000</v>
      </c>
      <c r="X140" s="50">
        <f t="shared" si="132"/>
        <v>1000</v>
      </c>
    </row>
    <row r="141" spans="2:24" outlineLevel="2" x14ac:dyDescent="0.3">
      <c r="B141" s="87" t="s">
        <v>54</v>
      </c>
      <c r="E141" s="17">
        <v>36675</v>
      </c>
      <c r="F141" s="17">
        <v>0</v>
      </c>
      <c r="G141" s="17">
        <v>0</v>
      </c>
      <c r="H141" s="17">
        <v>0</v>
      </c>
      <c r="I141" s="50">
        <f t="shared" si="129"/>
        <v>36675</v>
      </c>
      <c r="J141" s="17">
        <v>36675</v>
      </c>
      <c r="K141" s="17">
        <v>0</v>
      </c>
      <c r="L141" s="17">
        <v>0</v>
      </c>
      <c r="M141" s="17">
        <v>0</v>
      </c>
      <c r="N141" s="50">
        <f t="shared" si="130"/>
        <v>36675</v>
      </c>
      <c r="O141" s="17">
        <v>36675</v>
      </c>
      <c r="P141" s="17">
        <v>0</v>
      </c>
      <c r="Q141" s="17">
        <v>0</v>
      </c>
      <c r="R141" s="17">
        <v>0</v>
      </c>
      <c r="S141" s="50">
        <f t="shared" si="131"/>
        <v>36675</v>
      </c>
      <c r="T141" s="17">
        <v>36675</v>
      </c>
      <c r="U141" s="17">
        <v>0</v>
      </c>
      <c r="V141" s="17">
        <v>0</v>
      </c>
      <c r="W141" s="17">
        <v>0</v>
      </c>
      <c r="X141" s="50">
        <f t="shared" si="132"/>
        <v>36675</v>
      </c>
    </row>
    <row r="142" spans="2:24" outlineLevel="2" x14ac:dyDescent="0.3">
      <c r="B142" s="87" t="s">
        <v>66</v>
      </c>
      <c r="E142" s="17">
        <v>0</v>
      </c>
      <c r="F142" s="17">
        <v>0</v>
      </c>
      <c r="G142" s="17">
        <v>0</v>
      </c>
      <c r="H142" s="17">
        <v>0</v>
      </c>
      <c r="I142" s="50">
        <f t="shared" si="129"/>
        <v>0</v>
      </c>
      <c r="J142" s="17">
        <v>0</v>
      </c>
      <c r="K142" s="17">
        <v>0</v>
      </c>
      <c r="L142" s="17">
        <v>0</v>
      </c>
      <c r="M142" s="17">
        <v>0</v>
      </c>
      <c r="N142" s="50">
        <f t="shared" si="130"/>
        <v>0</v>
      </c>
      <c r="O142" s="17">
        <v>0</v>
      </c>
      <c r="P142" s="17">
        <v>0</v>
      </c>
      <c r="Q142" s="17">
        <v>0</v>
      </c>
      <c r="R142" s="17">
        <v>0</v>
      </c>
      <c r="S142" s="50">
        <f t="shared" si="131"/>
        <v>0</v>
      </c>
      <c r="T142" s="17">
        <v>0</v>
      </c>
      <c r="U142" s="17">
        <v>0</v>
      </c>
      <c r="V142" s="17">
        <v>0</v>
      </c>
      <c r="W142" s="17">
        <v>0</v>
      </c>
      <c r="X142" s="50">
        <f t="shared" si="132"/>
        <v>0</v>
      </c>
    </row>
    <row r="143" spans="2:24" outlineLevel="2" x14ac:dyDescent="0.3">
      <c r="B143" s="87" t="s">
        <v>75</v>
      </c>
      <c r="E143" s="17">
        <v>0</v>
      </c>
      <c r="F143" s="17">
        <v>0</v>
      </c>
      <c r="G143" s="17">
        <v>0</v>
      </c>
      <c r="H143" s="17">
        <v>0</v>
      </c>
      <c r="I143" s="50">
        <f t="shared" si="129"/>
        <v>0</v>
      </c>
      <c r="J143" s="17">
        <v>6000</v>
      </c>
      <c r="K143" s="17">
        <v>0</v>
      </c>
      <c r="L143" s="17">
        <v>6000</v>
      </c>
      <c r="M143" s="17">
        <v>0</v>
      </c>
      <c r="N143" s="50">
        <f t="shared" si="130"/>
        <v>12000</v>
      </c>
      <c r="O143" s="17">
        <v>6000</v>
      </c>
      <c r="P143" s="17">
        <v>0</v>
      </c>
      <c r="Q143" s="17">
        <v>6000</v>
      </c>
      <c r="R143" s="17">
        <v>0</v>
      </c>
      <c r="S143" s="50">
        <f t="shared" si="131"/>
        <v>12000</v>
      </c>
      <c r="T143" s="17">
        <v>0</v>
      </c>
      <c r="U143" s="17">
        <v>0</v>
      </c>
      <c r="V143" s="17">
        <v>0</v>
      </c>
      <c r="W143" s="17">
        <v>5000</v>
      </c>
      <c r="X143" s="50">
        <f t="shared" si="132"/>
        <v>5000</v>
      </c>
    </row>
    <row r="144" spans="2:24" outlineLevel="2" x14ac:dyDescent="0.3">
      <c r="B144" s="87" t="s">
        <v>115</v>
      </c>
      <c r="E144" s="17">
        <v>0</v>
      </c>
      <c r="F144" s="17">
        <v>0</v>
      </c>
      <c r="G144" s="17">
        <v>0</v>
      </c>
      <c r="H144" s="17">
        <v>0</v>
      </c>
      <c r="I144" s="50">
        <f t="shared" si="129"/>
        <v>0</v>
      </c>
      <c r="J144" s="17">
        <v>0</v>
      </c>
      <c r="K144" s="17">
        <v>0</v>
      </c>
      <c r="L144" s="17">
        <v>0</v>
      </c>
      <c r="M144" s="17">
        <v>0</v>
      </c>
      <c r="N144" s="50">
        <f t="shared" si="130"/>
        <v>0</v>
      </c>
      <c r="O144" s="17">
        <v>0</v>
      </c>
      <c r="P144" s="17">
        <v>0</v>
      </c>
      <c r="Q144" s="17">
        <v>0</v>
      </c>
      <c r="R144" s="17">
        <v>0</v>
      </c>
      <c r="S144" s="50">
        <f t="shared" ref="S144" si="134">+SUM(O144:R144)</f>
        <v>0</v>
      </c>
      <c r="T144" s="17">
        <v>0</v>
      </c>
      <c r="U144" s="17">
        <v>0</v>
      </c>
      <c r="V144" s="17">
        <v>0</v>
      </c>
      <c r="W144" s="17">
        <v>0</v>
      </c>
      <c r="X144" s="50">
        <f t="shared" ref="X144" si="135">+SUM(T144:W144)</f>
        <v>0</v>
      </c>
    </row>
    <row r="145" spans="1:24" outlineLevel="2" x14ac:dyDescent="0.3">
      <c r="B145" s="87" t="s">
        <v>111</v>
      </c>
      <c r="E145" s="17">
        <v>0</v>
      </c>
      <c r="F145" s="17">
        <v>0</v>
      </c>
      <c r="G145" s="17">
        <v>0</v>
      </c>
      <c r="H145" s="17">
        <v>0</v>
      </c>
      <c r="I145" s="50">
        <f t="shared" si="129"/>
        <v>0</v>
      </c>
      <c r="J145" s="17">
        <v>0</v>
      </c>
      <c r="K145" s="17">
        <v>0</v>
      </c>
      <c r="L145" s="17">
        <v>0</v>
      </c>
      <c r="M145" s="17">
        <v>0</v>
      </c>
      <c r="N145" s="50">
        <f t="shared" si="130"/>
        <v>0</v>
      </c>
      <c r="O145" s="17">
        <v>0</v>
      </c>
      <c r="P145" s="17">
        <v>0</v>
      </c>
      <c r="Q145" s="17">
        <v>0</v>
      </c>
      <c r="R145" s="17">
        <v>0</v>
      </c>
      <c r="S145" s="50">
        <f t="shared" si="131"/>
        <v>0</v>
      </c>
      <c r="T145" s="17">
        <v>0</v>
      </c>
      <c r="U145" s="17">
        <v>0</v>
      </c>
      <c r="V145" s="17">
        <v>0</v>
      </c>
      <c r="W145" s="17">
        <v>0</v>
      </c>
      <c r="X145" s="50">
        <f t="shared" si="132"/>
        <v>0</v>
      </c>
    </row>
    <row r="146" spans="1:24" outlineLevel="2" x14ac:dyDescent="0.3">
      <c r="B146" s="87" t="s">
        <v>67</v>
      </c>
      <c r="E146" s="17">
        <v>0</v>
      </c>
      <c r="F146" s="17">
        <v>0</v>
      </c>
      <c r="G146" s="17">
        <v>0</v>
      </c>
      <c r="H146" s="17">
        <v>0</v>
      </c>
      <c r="I146" s="50">
        <f t="shared" si="129"/>
        <v>0</v>
      </c>
      <c r="J146" s="17">
        <v>0</v>
      </c>
      <c r="K146" s="17">
        <v>0</v>
      </c>
      <c r="L146" s="17">
        <v>0</v>
      </c>
      <c r="M146" s="17">
        <v>10000</v>
      </c>
      <c r="N146" s="50">
        <f t="shared" si="130"/>
        <v>10000</v>
      </c>
      <c r="O146" s="17">
        <v>0</v>
      </c>
      <c r="P146" s="17">
        <v>0</v>
      </c>
      <c r="Q146" s="17">
        <v>0</v>
      </c>
      <c r="R146" s="17">
        <v>0</v>
      </c>
      <c r="S146" s="50">
        <f t="shared" si="131"/>
        <v>0</v>
      </c>
      <c r="T146" s="17">
        <v>0</v>
      </c>
      <c r="U146" s="17">
        <v>0</v>
      </c>
      <c r="V146" s="17">
        <v>0</v>
      </c>
      <c r="W146" s="17">
        <v>0</v>
      </c>
      <c r="X146" s="50">
        <f t="shared" si="132"/>
        <v>0</v>
      </c>
    </row>
    <row r="147" spans="1:24" ht="13.5" customHeight="1" outlineLevel="2" x14ac:dyDescent="0.3">
      <c r="B147" s="87" t="s">
        <v>74</v>
      </c>
      <c r="E147" s="17">
        <v>400</v>
      </c>
      <c r="F147" s="17">
        <v>400</v>
      </c>
      <c r="G147" s="17">
        <v>400</v>
      </c>
      <c r="H147" s="17">
        <v>400</v>
      </c>
      <c r="I147" s="50">
        <f t="shared" si="129"/>
        <v>1600</v>
      </c>
      <c r="J147" s="17">
        <v>400</v>
      </c>
      <c r="K147" s="17">
        <v>400</v>
      </c>
      <c r="L147" s="17">
        <v>400</v>
      </c>
      <c r="M147" s="17">
        <v>400</v>
      </c>
      <c r="N147" s="50">
        <f t="shared" si="130"/>
        <v>1600</v>
      </c>
      <c r="O147" s="17">
        <v>400</v>
      </c>
      <c r="P147" s="17">
        <v>400</v>
      </c>
      <c r="Q147" s="17">
        <v>400</v>
      </c>
      <c r="R147" s="17">
        <v>400</v>
      </c>
      <c r="S147" s="50">
        <f t="shared" si="131"/>
        <v>1600</v>
      </c>
      <c r="T147" s="17">
        <v>400</v>
      </c>
      <c r="U147" s="17">
        <v>400</v>
      </c>
      <c r="V147" s="17">
        <v>400</v>
      </c>
      <c r="W147" s="17">
        <v>400</v>
      </c>
      <c r="X147" s="50">
        <f t="shared" si="132"/>
        <v>1600</v>
      </c>
    </row>
    <row r="148" spans="1:24" outlineLevel="2" x14ac:dyDescent="0.3">
      <c r="B148" s="87" t="s">
        <v>57</v>
      </c>
      <c r="E148" s="17">
        <v>0</v>
      </c>
      <c r="F148" s="17">
        <v>0</v>
      </c>
      <c r="G148" s="17">
        <v>10150.4</v>
      </c>
      <c r="H148" s="17">
        <v>22838.399999999998</v>
      </c>
      <c r="I148" s="50">
        <f t="shared" si="129"/>
        <v>32988.799999999996</v>
      </c>
      <c r="J148" s="17">
        <v>0</v>
      </c>
      <c r="K148" s="17">
        <v>0</v>
      </c>
      <c r="L148" s="17">
        <v>22838.399999999998</v>
      </c>
      <c r="M148" s="17">
        <v>22838.399999999998</v>
      </c>
      <c r="N148" s="50">
        <f t="shared" si="130"/>
        <v>45676.799999999996</v>
      </c>
      <c r="O148" s="17">
        <v>0</v>
      </c>
      <c r="P148" s="17">
        <v>0</v>
      </c>
      <c r="Q148" s="17">
        <v>17763.2</v>
      </c>
      <c r="R148" s="17">
        <v>17763.2</v>
      </c>
      <c r="S148" s="52">
        <f t="shared" si="131"/>
        <v>35526.400000000001</v>
      </c>
      <c r="T148" s="17">
        <v>0</v>
      </c>
      <c r="U148" s="17">
        <v>0</v>
      </c>
      <c r="V148" s="17">
        <v>17763.2</v>
      </c>
      <c r="W148" s="17">
        <v>17763.2</v>
      </c>
      <c r="X148" s="52">
        <f t="shared" si="132"/>
        <v>35526.400000000001</v>
      </c>
    </row>
    <row r="149" spans="1:24" outlineLevel="2" x14ac:dyDescent="0.3">
      <c r="B149" s="87" t="s">
        <v>99</v>
      </c>
      <c r="E149" s="17">
        <v>0</v>
      </c>
      <c r="F149" s="17">
        <v>0</v>
      </c>
      <c r="G149" s="17">
        <v>61160</v>
      </c>
      <c r="H149" s="17">
        <v>102440</v>
      </c>
      <c r="I149" s="50">
        <f t="shared" si="129"/>
        <v>163600</v>
      </c>
      <c r="J149" s="17">
        <v>0</v>
      </c>
      <c r="K149" s="17">
        <v>0</v>
      </c>
      <c r="L149" s="17">
        <v>102440</v>
      </c>
      <c r="M149" s="17">
        <v>102440</v>
      </c>
      <c r="N149" s="50">
        <f t="shared" si="130"/>
        <v>204880</v>
      </c>
      <c r="O149" s="17">
        <v>0</v>
      </c>
      <c r="P149" s="17">
        <v>0</v>
      </c>
      <c r="Q149" s="17">
        <v>88470.91</v>
      </c>
      <c r="R149" s="17">
        <v>88470.91</v>
      </c>
      <c r="S149" s="52">
        <f t="shared" si="131"/>
        <v>176941.82</v>
      </c>
      <c r="T149" s="17">
        <v>0</v>
      </c>
      <c r="U149" s="17">
        <v>0</v>
      </c>
      <c r="V149" s="17">
        <v>88470.91</v>
      </c>
      <c r="W149" s="17">
        <v>88470.91</v>
      </c>
      <c r="X149" s="52">
        <f t="shared" si="132"/>
        <v>176941.82</v>
      </c>
    </row>
    <row r="150" spans="1:24" outlineLevel="2" x14ac:dyDescent="0.3">
      <c r="B150" s="87" t="s">
        <v>68</v>
      </c>
      <c r="E150" s="17">
        <v>500</v>
      </c>
      <c r="F150" s="17">
        <v>0</v>
      </c>
      <c r="G150" s="17">
        <v>0</v>
      </c>
      <c r="H150" s="17">
        <v>0</v>
      </c>
      <c r="I150" s="50">
        <f t="shared" si="129"/>
        <v>500</v>
      </c>
      <c r="J150" s="17">
        <v>500</v>
      </c>
      <c r="K150" s="17">
        <v>0</v>
      </c>
      <c r="L150" s="17">
        <v>0</v>
      </c>
      <c r="M150" s="17">
        <v>0</v>
      </c>
      <c r="N150" s="50">
        <f t="shared" si="130"/>
        <v>500</v>
      </c>
      <c r="O150" s="17">
        <v>0</v>
      </c>
      <c r="P150" s="17">
        <v>0</v>
      </c>
      <c r="Q150" s="17">
        <v>0</v>
      </c>
      <c r="R150" s="17">
        <v>0</v>
      </c>
      <c r="S150" s="50">
        <v>0</v>
      </c>
      <c r="T150" s="17">
        <v>0</v>
      </c>
      <c r="U150" s="17">
        <v>0</v>
      </c>
      <c r="V150" s="17">
        <v>0</v>
      </c>
      <c r="W150" s="17">
        <v>0</v>
      </c>
      <c r="X150" s="50">
        <f t="shared" si="132"/>
        <v>0</v>
      </c>
    </row>
    <row r="151" spans="1:24" outlineLevel="2" x14ac:dyDescent="0.3">
      <c r="B151" s="87" t="s">
        <v>65</v>
      </c>
      <c r="E151" s="17">
        <v>1772.7</v>
      </c>
      <c r="F151" s="17">
        <v>1395.17</v>
      </c>
      <c r="G151" s="17">
        <v>2575.08</v>
      </c>
      <c r="H151" s="17">
        <v>3000</v>
      </c>
      <c r="I151" s="50">
        <f t="shared" si="129"/>
        <v>8742.9500000000007</v>
      </c>
      <c r="J151" s="17">
        <v>4000</v>
      </c>
      <c r="K151" s="17">
        <v>4000</v>
      </c>
      <c r="L151" s="17">
        <v>4000</v>
      </c>
      <c r="M151" s="17">
        <v>4000</v>
      </c>
      <c r="N151" s="50">
        <f t="shared" si="130"/>
        <v>16000</v>
      </c>
      <c r="O151" s="17">
        <v>0</v>
      </c>
      <c r="P151" s="17">
        <v>0</v>
      </c>
      <c r="Q151" s="17">
        <v>0</v>
      </c>
      <c r="R151" s="17">
        <v>0</v>
      </c>
      <c r="S151" s="50">
        <f t="shared" si="131"/>
        <v>0</v>
      </c>
      <c r="T151" s="17">
        <v>0</v>
      </c>
      <c r="U151" s="17">
        <v>0</v>
      </c>
      <c r="V151" s="17">
        <v>0</v>
      </c>
      <c r="W151" s="17">
        <v>0</v>
      </c>
      <c r="X151" s="50">
        <f t="shared" si="132"/>
        <v>0</v>
      </c>
    </row>
    <row r="152" spans="1:24" outlineLevel="2" x14ac:dyDescent="0.3">
      <c r="B152" s="87" t="s">
        <v>58</v>
      </c>
      <c r="E152" s="17">
        <v>5311.83</v>
      </c>
      <c r="F152" s="17">
        <v>0</v>
      </c>
      <c r="G152" s="17">
        <v>0</v>
      </c>
      <c r="H152" s="17">
        <v>0</v>
      </c>
      <c r="I152" s="50">
        <f t="shared" si="129"/>
        <v>5311.83</v>
      </c>
      <c r="J152" s="17">
        <v>0</v>
      </c>
      <c r="K152" s="17">
        <v>0</v>
      </c>
      <c r="L152" s="17">
        <v>0</v>
      </c>
      <c r="M152" s="17">
        <v>0</v>
      </c>
      <c r="N152" s="50">
        <f t="shared" si="130"/>
        <v>0</v>
      </c>
      <c r="O152" s="17">
        <v>0</v>
      </c>
      <c r="P152" s="17">
        <v>0</v>
      </c>
      <c r="Q152" s="17">
        <v>0</v>
      </c>
      <c r="R152" s="17">
        <v>0</v>
      </c>
      <c r="S152" s="50">
        <f t="shared" si="131"/>
        <v>0</v>
      </c>
      <c r="T152" s="17">
        <v>0</v>
      </c>
      <c r="U152" s="17">
        <v>0</v>
      </c>
      <c r="V152" s="17">
        <v>0</v>
      </c>
      <c r="W152" s="17">
        <v>0</v>
      </c>
      <c r="X152" s="50">
        <f t="shared" si="132"/>
        <v>0</v>
      </c>
    </row>
    <row r="153" spans="1:24" outlineLevel="2" x14ac:dyDescent="0.3">
      <c r="B153" s="87" t="s">
        <v>71</v>
      </c>
      <c r="E153" s="17">
        <f>109.7634</f>
        <v>109.7634</v>
      </c>
      <c r="F153" s="17">
        <f t="shared" ref="F153:G153" si="136">109.7634</f>
        <v>109.7634</v>
      </c>
      <c r="G153" s="17">
        <f t="shared" si="136"/>
        <v>109.7634</v>
      </c>
      <c r="H153" s="17">
        <f t="shared" ref="H153:M153" si="137">109.7634+25</f>
        <v>134.76339999999999</v>
      </c>
      <c r="I153" s="50">
        <f t="shared" si="129"/>
        <v>464.05360000000002</v>
      </c>
      <c r="J153" s="17">
        <f t="shared" si="137"/>
        <v>134.76339999999999</v>
      </c>
      <c r="K153" s="17">
        <f t="shared" si="137"/>
        <v>134.76339999999999</v>
      </c>
      <c r="L153" s="17">
        <f t="shared" si="137"/>
        <v>134.76339999999999</v>
      </c>
      <c r="M153" s="17">
        <f t="shared" si="137"/>
        <v>134.76339999999999</v>
      </c>
      <c r="N153" s="50">
        <f t="shared" si="130"/>
        <v>539.05359999999996</v>
      </c>
      <c r="O153" s="17">
        <v>0</v>
      </c>
      <c r="P153" s="17">
        <v>0</v>
      </c>
      <c r="Q153" s="17">
        <v>0</v>
      </c>
      <c r="R153" s="17">
        <v>0</v>
      </c>
      <c r="S153" s="50">
        <v>0</v>
      </c>
      <c r="T153" s="17">
        <v>0</v>
      </c>
      <c r="U153" s="17">
        <v>0</v>
      </c>
      <c r="V153" s="17">
        <v>0</v>
      </c>
      <c r="W153" s="17">
        <v>0</v>
      </c>
      <c r="X153" s="50">
        <f t="shared" si="132"/>
        <v>0</v>
      </c>
    </row>
    <row r="154" spans="1:24" outlineLevel="2" x14ac:dyDescent="0.3">
      <c r="B154" s="87" t="s">
        <v>59</v>
      </c>
      <c r="E154" s="17">
        <v>0</v>
      </c>
      <c r="F154" s="17">
        <v>0</v>
      </c>
      <c r="G154" s="17">
        <v>0</v>
      </c>
      <c r="H154" s="17">
        <v>600</v>
      </c>
      <c r="I154" s="50">
        <f t="shared" ref="I154" si="138">+SUM(E154:H154)</f>
        <v>600</v>
      </c>
      <c r="J154" s="17">
        <v>0</v>
      </c>
      <c r="K154" s="17">
        <v>0</v>
      </c>
      <c r="L154" s="17">
        <v>600</v>
      </c>
      <c r="M154" s="17">
        <v>0</v>
      </c>
      <c r="N154" s="50">
        <f t="shared" ref="N154" si="139">+SUM(J154:M154)</f>
        <v>600</v>
      </c>
      <c r="O154" s="17">
        <v>0</v>
      </c>
      <c r="P154" s="17">
        <v>0</v>
      </c>
      <c r="Q154" s="17">
        <v>0</v>
      </c>
      <c r="R154" s="17">
        <v>0</v>
      </c>
      <c r="S154" s="50">
        <f t="shared" ref="S154" si="140">+SUM(O154:R154)</f>
        <v>0</v>
      </c>
      <c r="T154" s="17">
        <v>0</v>
      </c>
      <c r="U154" s="17">
        <v>0</v>
      </c>
      <c r="V154" s="17">
        <v>0</v>
      </c>
      <c r="W154" s="17">
        <v>0</v>
      </c>
      <c r="X154" s="50">
        <f t="shared" ref="X154" si="141">+SUM(T154:W154)</f>
        <v>0</v>
      </c>
    </row>
    <row r="155" spans="1:24" outlineLevel="2" x14ac:dyDescent="0.3">
      <c r="B155" s="87"/>
      <c r="E155" s="17"/>
      <c r="F155" s="17"/>
      <c r="G155" s="17"/>
      <c r="H155" s="17"/>
      <c r="I155" s="50"/>
      <c r="J155" s="17"/>
      <c r="K155" s="17"/>
      <c r="L155" s="17"/>
      <c r="M155" s="17"/>
      <c r="N155" s="50"/>
      <c r="O155" s="17"/>
      <c r="P155" s="17"/>
      <c r="Q155" s="17"/>
      <c r="R155" s="17"/>
      <c r="S155" s="50"/>
      <c r="T155" s="17"/>
      <c r="U155" s="17"/>
      <c r="V155" s="17"/>
      <c r="W155" s="17"/>
      <c r="X155" s="50"/>
    </row>
    <row r="156" spans="1:24" s="76" customFormat="1" outlineLevel="1" x14ac:dyDescent="0.3">
      <c r="A156" s="23">
        <v>3</v>
      </c>
      <c r="B156" s="88" t="s">
        <v>23</v>
      </c>
      <c r="E156" s="18">
        <f t="shared" ref="E156:R156" si="142">-SUM(E158:E158)</f>
        <v>0</v>
      </c>
      <c r="F156" s="18">
        <f t="shared" si="142"/>
        <v>0</v>
      </c>
      <c r="G156" s="18">
        <f t="shared" si="142"/>
        <v>0</v>
      </c>
      <c r="H156" s="18">
        <f t="shared" si="142"/>
        <v>0</v>
      </c>
      <c r="I156" s="51">
        <f t="shared" ref="I156" si="143">-SUM(I158:I158)</f>
        <v>0</v>
      </c>
      <c r="J156" s="18">
        <f t="shared" si="142"/>
        <v>0</v>
      </c>
      <c r="K156" s="18">
        <f>-SUM(K158:K158)</f>
        <v>0</v>
      </c>
      <c r="L156" s="18">
        <f t="shared" si="142"/>
        <v>0</v>
      </c>
      <c r="M156" s="18">
        <f t="shared" si="142"/>
        <v>0</v>
      </c>
      <c r="N156" s="51">
        <f t="shared" si="142"/>
        <v>0</v>
      </c>
      <c r="O156" s="18">
        <f t="shared" si="142"/>
        <v>0</v>
      </c>
      <c r="P156" s="18">
        <f t="shared" si="142"/>
        <v>0</v>
      </c>
      <c r="Q156" s="18">
        <f t="shared" si="142"/>
        <v>0</v>
      </c>
      <c r="R156" s="18">
        <f t="shared" si="142"/>
        <v>0</v>
      </c>
      <c r="S156" s="51">
        <f t="shared" ref="S156" si="144">-SUM(S158:S158)</f>
        <v>0</v>
      </c>
      <c r="T156" s="18">
        <f t="shared" ref="T156:W156" si="145">-SUM(T158:T158)</f>
        <v>0</v>
      </c>
      <c r="U156" s="18">
        <f t="shared" si="145"/>
        <v>0</v>
      </c>
      <c r="V156" s="18">
        <f t="shared" si="145"/>
        <v>0</v>
      </c>
      <c r="W156" s="18">
        <f t="shared" si="145"/>
        <v>0</v>
      </c>
      <c r="X156" s="51">
        <f t="shared" ref="X156" si="146">-SUM(X158:X158)</f>
        <v>0</v>
      </c>
    </row>
    <row r="157" spans="1:24" outlineLevel="2" x14ac:dyDescent="0.3">
      <c r="B157" s="86"/>
      <c r="E157" s="17"/>
      <c r="F157" s="17"/>
      <c r="G157" s="17"/>
      <c r="H157" s="17"/>
      <c r="I157" s="50"/>
      <c r="J157" s="17"/>
      <c r="K157" s="17"/>
      <c r="L157" s="17"/>
      <c r="M157" s="17"/>
      <c r="N157" s="50"/>
      <c r="O157" s="17"/>
      <c r="P157" s="17"/>
      <c r="Q157" s="17"/>
      <c r="R157" s="17"/>
      <c r="S157" s="50"/>
      <c r="T157" s="17"/>
      <c r="U157" s="17"/>
      <c r="V157" s="17"/>
      <c r="W157" s="17"/>
      <c r="X157" s="50"/>
    </row>
    <row r="158" spans="1:24" outlineLevel="2" x14ac:dyDescent="0.3">
      <c r="B158" s="87" t="s">
        <v>100</v>
      </c>
      <c r="E158" s="17">
        <v>0</v>
      </c>
      <c r="F158" s="17">
        <v>0</v>
      </c>
      <c r="G158" s="17">
        <v>0</v>
      </c>
      <c r="H158" s="17">
        <v>0</v>
      </c>
      <c r="I158" s="50">
        <f t="shared" ref="I158" si="147">+SUM(E158:H158)</f>
        <v>0</v>
      </c>
      <c r="J158" s="17">
        <v>0</v>
      </c>
      <c r="K158" s="17">
        <v>0</v>
      </c>
      <c r="L158" s="17">
        <v>0</v>
      </c>
      <c r="M158" s="17">
        <v>0</v>
      </c>
      <c r="N158" s="50">
        <f t="shared" ref="N158" si="148">+SUM(J158:M158)</f>
        <v>0</v>
      </c>
      <c r="O158" s="17">
        <v>0</v>
      </c>
      <c r="P158" s="17">
        <v>0</v>
      </c>
      <c r="Q158" s="17">
        <v>0</v>
      </c>
      <c r="R158" s="17">
        <v>0</v>
      </c>
      <c r="S158" s="50">
        <f t="shared" ref="S158" si="149">+SUM(O158:R158)</f>
        <v>0</v>
      </c>
      <c r="T158" s="17">
        <v>0</v>
      </c>
      <c r="U158" s="17">
        <v>0</v>
      </c>
      <c r="V158" s="17">
        <v>0</v>
      </c>
      <c r="W158" s="17">
        <v>0</v>
      </c>
      <c r="X158" s="50">
        <f t="shared" ref="X158" si="150">+SUM(T158:W158)</f>
        <v>0</v>
      </c>
    </row>
    <row r="159" spans="1:24" outlineLevel="2" x14ac:dyDescent="0.3">
      <c r="B159" s="86"/>
      <c r="E159" s="17"/>
      <c r="F159" s="17"/>
      <c r="G159" s="17"/>
      <c r="H159" s="17"/>
      <c r="I159" s="50"/>
      <c r="J159" s="17"/>
      <c r="K159" s="17"/>
      <c r="L159" s="17"/>
      <c r="M159" s="17"/>
      <c r="N159" s="50"/>
      <c r="O159" s="17"/>
      <c r="P159" s="17"/>
      <c r="Q159" s="17"/>
      <c r="R159" s="17"/>
      <c r="S159" s="50"/>
      <c r="T159" s="17"/>
      <c r="U159" s="17"/>
      <c r="V159" s="17"/>
      <c r="W159" s="17"/>
      <c r="X159" s="50"/>
    </row>
    <row r="160" spans="1:24" s="76" customFormat="1" outlineLevel="1" x14ac:dyDescent="0.3">
      <c r="A160" s="23">
        <v>4</v>
      </c>
      <c r="B160" s="88" t="s">
        <v>24</v>
      </c>
      <c r="E160" s="18">
        <f t="shared" ref="E160:R160" si="151">-SUM(E162:E165)</f>
        <v>-61843.024999999994</v>
      </c>
      <c r="F160" s="18">
        <f t="shared" si="151"/>
        <v>-55249.274999999994</v>
      </c>
      <c r="G160" s="18">
        <f t="shared" si="151"/>
        <v>-55249.274999999994</v>
      </c>
      <c r="H160" s="18">
        <f t="shared" si="151"/>
        <v>-55249.274999999994</v>
      </c>
      <c r="I160" s="51">
        <f t="shared" ref="I160" si="152">-SUM(I162:I165)</f>
        <v>-227590.84999999998</v>
      </c>
      <c r="J160" s="18">
        <f t="shared" si="151"/>
        <v>-65852.285000000003</v>
      </c>
      <c r="K160" s="18">
        <f t="shared" si="151"/>
        <v>-55249.274999999994</v>
      </c>
      <c r="L160" s="18">
        <f t="shared" si="151"/>
        <v>-55249.274999999994</v>
      </c>
      <c r="M160" s="18">
        <f t="shared" si="151"/>
        <v>-65852.285000000003</v>
      </c>
      <c r="N160" s="51">
        <f t="shared" si="151"/>
        <v>-242203.12</v>
      </c>
      <c r="O160" s="43">
        <f t="shared" si="151"/>
        <v>-65852.285000000003</v>
      </c>
      <c r="P160" s="18">
        <f t="shared" si="151"/>
        <v>-55249.274999999994</v>
      </c>
      <c r="Q160" s="18">
        <f t="shared" si="151"/>
        <v>-55249.274999999994</v>
      </c>
      <c r="R160" s="18">
        <f t="shared" si="151"/>
        <v>-65852.285000000003</v>
      </c>
      <c r="S160" s="51">
        <f t="shared" ref="S160" si="153">-SUM(S162:S165)</f>
        <v>-242203.12</v>
      </c>
      <c r="T160" s="18">
        <f t="shared" ref="T160:W160" si="154">-SUM(T162:T165)</f>
        <v>-65852.285000000003</v>
      </c>
      <c r="U160" s="18">
        <f t="shared" si="154"/>
        <v>-55249.274999999994</v>
      </c>
      <c r="V160" s="18">
        <f t="shared" si="154"/>
        <v>-55249.274999999994</v>
      </c>
      <c r="W160" s="18">
        <f t="shared" si="154"/>
        <v>-65852.285000000003</v>
      </c>
      <c r="X160" s="51">
        <f t="shared" ref="X160" si="155">-SUM(X162:X165)</f>
        <v>-242203.12</v>
      </c>
    </row>
    <row r="161" spans="1:24" outlineLevel="2" x14ac:dyDescent="0.3">
      <c r="B161" s="86"/>
      <c r="E161" s="17"/>
      <c r="F161" s="17"/>
      <c r="G161" s="17"/>
      <c r="H161" s="17"/>
      <c r="I161" s="50"/>
      <c r="J161" s="17"/>
      <c r="K161" s="17"/>
      <c r="L161" s="17"/>
      <c r="M161" s="17"/>
      <c r="N161" s="50"/>
      <c r="O161" s="17"/>
      <c r="P161" s="17"/>
      <c r="Q161" s="17"/>
      <c r="R161" s="17"/>
      <c r="S161" s="50"/>
      <c r="T161" s="17"/>
      <c r="U161" s="17"/>
      <c r="V161" s="17"/>
      <c r="W161" s="17"/>
      <c r="X161" s="50"/>
    </row>
    <row r="162" spans="1:24" outlineLevel="2" x14ac:dyDescent="0.3">
      <c r="B162" s="87" t="s">
        <v>69</v>
      </c>
      <c r="C162" s="86"/>
      <c r="D162" s="86"/>
      <c r="E162" s="22">
        <f>25000+7500</f>
        <v>32500</v>
      </c>
      <c r="F162" s="22">
        <f>25000+7500</f>
        <v>32500</v>
      </c>
      <c r="G162" s="22">
        <f>25000+7500</f>
        <v>32500</v>
      </c>
      <c r="H162" s="22">
        <f>25000+7500</f>
        <v>32500</v>
      </c>
      <c r="I162" s="52">
        <f t="shared" ref="I162:I165" si="156">+SUM(E162:H162)</f>
        <v>130000</v>
      </c>
      <c r="J162" s="22">
        <f>25000+7500</f>
        <v>32500</v>
      </c>
      <c r="K162" s="22">
        <f>25000+7500</f>
        <v>32500</v>
      </c>
      <c r="L162" s="22">
        <f>25000+7500</f>
        <v>32500</v>
      </c>
      <c r="M162" s="22">
        <f>25000+7500</f>
        <v>32500</v>
      </c>
      <c r="N162" s="52">
        <f t="shared" ref="N162:N165" si="157">+SUM(J162:M162)</f>
        <v>130000</v>
      </c>
      <c r="O162" s="22">
        <f>25000+7500</f>
        <v>32500</v>
      </c>
      <c r="P162" s="22">
        <f>25000+7500</f>
        <v>32500</v>
      </c>
      <c r="Q162" s="22">
        <f>25000+7500</f>
        <v>32500</v>
      </c>
      <c r="R162" s="22">
        <f>25000+7500</f>
        <v>32500</v>
      </c>
      <c r="S162" s="52">
        <f t="shared" ref="S162:S165" si="158">+SUM(O162:R162)</f>
        <v>130000</v>
      </c>
      <c r="T162" s="22">
        <f>25000+7500</f>
        <v>32500</v>
      </c>
      <c r="U162" s="22">
        <f>25000+7500</f>
        <v>32500</v>
      </c>
      <c r="V162" s="22">
        <f>25000+7500</f>
        <v>32500</v>
      </c>
      <c r="W162" s="22">
        <f>25000+7500</f>
        <v>32500</v>
      </c>
      <c r="X162" s="52">
        <f t="shared" ref="X162:X165" si="159">+SUM(T162:W162)</f>
        <v>130000</v>
      </c>
    </row>
    <row r="163" spans="1:24" outlineLevel="2" x14ac:dyDescent="0.3">
      <c r="B163" s="87" t="s">
        <v>73</v>
      </c>
      <c r="C163" s="86"/>
      <c r="D163" s="86"/>
      <c r="E163" s="22">
        <f>24633.46/4</f>
        <v>6158.3649999999998</v>
      </c>
      <c r="F163" s="22">
        <f t="shared" ref="F163:H163" si="160">24633.46/4</f>
        <v>6158.3649999999998</v>
      </c>
      <c r="G163" s="22">
        <f t="shared" si="160"/>
        <v>6158.3649999999998</v>
      </c>
      <c r="H163" s="22">
        <f t="shared" si="160"/>
        <v>6158.3649999999998</v>
      </c>
      <c r="I163" s="52">
        <f t="shared" si="156"/>
        <v>24633.46</v>
      </c>
      <c r="J163" s="22">
        <f>24633.46/4</f>
        <v>6158.3649999999998</v>
      </c>
      <c r="K163" s="22">
        <f t="shared" ref="K163:M163" si="161">24633.46/4</f>
        <v>6158.3649999999998</v>
      </c>
      <c r="L163" s="22">
        <f t="shared" si="161"/>
        <v>6158.3649999999998</v>
      </c>
      <c r="M163" s="22">
        <f t="shared" si="161"/>
        <v>6158.3649999999998</v>
      </c>
      <c r="N163" s="52">
        <f t="shared" si="157"/>
        <v>24633.46</v>
      </c>
      <c r="O163" s="22">
        <f>24633.46/4</f>
        <v>6158.3649999999998</v>
      </c>
      <c r="P163" s="22">
        <f t="shared" ref="P163:R163" si="162">24633.46/4</f>
        <v>6158.3649999999998</v>
      </c>
      <c r="Q163" s="22">
        <f t="shared" si="162"/>
        <v>6158.3649999999998</v>
      </c>
      <c r="R163" s="22">
        <f t="shared" si="162"/>
        <v>6158.3649999999998</v>
      </c>
      <c r="S163" s="52">
        <f t="shared" si="158"/>
        <v>24633.46</v>
      </c>
      <c r="T163" s="22">
        <f>24633.46/4</f>
        <v>6158.3649999999998</v>
      </c>
      <c r="U163" s="22">
        <f t="shared" ref="U163:W163" si="163">24633.46/4</f>
        <v>6158.3649999999998</v>
      </c>
      <c r="V163" s="22">
        <f t="shared" si="163"/>
        <v>6158.3649999999998</v>
      </c>
      <c r="W163" s="22">
        <f t="shared" si="163"/>
        <v>6158.3649999999998</v>
      </c>
      <c r="X163" s="52">
        <f t="shared" si="159"/>
        <v>24633.46</v>
      </c>
    </row>
    <row r="164" spans="1:24" outlineLevel="2" x14ac:dyDescent="0.3">
      <c r="B164" s="87" t="s">
        <v>60</v>
      </c>
      <c r="C164" s="86"/>
      <c r="D164" s="86"/>
      <c r="E164" s="22">
        <v>20343.91</v>
      </c>
      <c r="F164" s="22">
        <v>13750.16</v>
      </c>
      <c r="G164" s="22">
        <v>13750.16</v>
      </c>
      <c r="H164" s="22">
        <v>13750.16</v>
      </c>
      <c r="I164" s="52">
        <f t="shared" si="156"/>
        <v>61594.39</v>
      </c>
      <c r="J164" s="22">
        <v>24353.17</v>
      </c>
      <c r="K164" s="22">
        <v>13750.16</v>
      </c>
      <c r="L164" s="22">
        <v>13750.16</v>
      </c>
      <c r="M164" s="22">
        <v>24353.17</v>
      </c>
      <c r="N164" s="52">
        <f t="shared" si="157"/>
        <v>76206.66</v>
      </c>
      <c r="O164" s="22">
        <v>24353.17</v>
      </c>
      <c r="P164" s="22">
        <v>13750.16</v>
      </c>
      <c r="Q164" s="22">
        <v>13750.16</v>
      </c>
      <c r="R164" s="22">
        <v>24353.17</v>
      </c>
      <c r="S164" s="52">
        <f t="shared" si="158"/>
        <v>76206.66</v>
      </c>
      <c r="T164" s="22">
        <v>24353.17</v>
      </c>
      <c r="U164" s="22">
        <v>13750.16</v>
      </c>
      <c r="V164" s="22">
        <v>13750.16</v>
      </c>
      <c r="W164" s="22">
        <v>24353.17</v>
      </c>
      <c r="X164" s="52">
        <f t="shared" si="159"/>
        <v>76206.66</v>
      </c>
    </row>
    <row r="165" spans="1:24" outlineLevel="2" x14ac:dyDescent="0.3">
      <c r="B165" s="87" t="s">
        <v>72</v>
      </c>
      <c r="C165" s="86"/>
      <c r="D165" s="86"/>
      <c r="E165" s="22">
        <f>(9538+1825)/4</f>
        <v>2840.75</v>
      </c>
      <c r="F165" s="22">
        <f t="shared" ref="F165:H165" si="164">(9538+1825)/4</f>
        <v>2840.75</v>
      </c>
      <c r="G165" s="22">
        <f t="shared" si="164"/>
        <v>2840.75</v>
      </c>
      <c r="H165" s="22">
        <f t="shared" si="164"/>
        <v>2840.75</v>
      </c>
      <c r="I165" s="52">
        <f t="shared" si="156"/>
        <v>11363</v>
      </c>
      <c r="J165" s="22">
        <f>(9538+1825)/4</f>
        <v>2840.75</v>
      </c>
      <c r="K165" s="22">
        <f t="shared" ref="K165:M165" si="165">(9538+1825)/4</f>
        <v>2840.75</v>
      </c>
      <c r="L165" s="22">
        <f t="shared" si="165"/>
        <v>2840.75</v>
      </c>
      <c r="M165" s="22">
        <f t="shared" si="165"/>
        <v>2840.75</v>
      </c>
      <c r="N165" s="52">
        <f t="shared" si="157"/>
        <v>11363</v>
      </c>
      <c r="O165" s="22">
        <f>(9538+1825)/4</f>
        <v>2840.75</v>
      </c>
      <c r="P165" s="22">
        <f t="shared" ref="P165:R165" si="166">(9538+1825)/4</f>
        <v>2840.75</v>
      </c>
      <c r="Q165" s="22">
        <f t="shared" si="166"/>
        <v>2840.75</v>
      </c>
      <c r="R165" s="22">
        <f t="shared" si="166"/>
        <v>2840.75</v>
      </c>
      <c r="S165" s="52">
        <f t="shared" si="158"/>
        <v>11363</v>
      </c>
      <c r="T165" s="22">
        <f>(9538+1825)/4</f>
        <v>2840.75</v>
      </c>
      <c r="U165" s="22">
        <f t="shared" ref="U165:W165" si="167">(9538+1825)/4</f>
        <v>2840.75</v>
      </c>
      <c r="V165" s="22">
        <f t="shared" si="167"/>
        <v>2840.75</v>
      </c>
      <c r="W165" s="22">
        <f t="shared" si="167"/>
        <v>2840.75</v>
      </c>
      <c r="X165" s="52">
        <f t="shared" si="159"/>
        <v>11363</v>
      </c>
    </row>
    <row r="166" spans="1:24" outlineLevel="2" x14ac:dyDescent="0.3">
      <c r="B166" s="86"/>
      <c r="E166" s="17"/>
      <c r="F166" s="17"/>
      <c r="G166" s="17"/>
      <c r="H166" s="17"/>
      <c r="I166" s="50"/>
      <c r="J166" s="17"/>
      <c r="K166" s="17"/>
      <c r="L166" s="17"/>
      <c r="M166" s="17"/>
      <c r="N166" s="50"/>
      <c r="O166" s="17"/>
      <c r="P166" s="17"/>
      <c r="Q166" s="17"/>
      <c r="R166" s="17"/>
      <c r="S166" s="50"/>
      <c r="T166" s="17"/>
      <c r="U166" s="17"/>
      <c r="V166" s="17"/>
      <c r="W166" s="17"/>
      <c r="X166" s="50"/>
    </row>
    <row r="167" spans="1:24" s="76" customFormat="1" outlineLevel="1" x14ac:dyDescent="0.3">
      <c r="A167" s="23">
        <v>5</v>
      </c>
      <c r="B167" s="88" t="s">
        <v>26</v>
      </c>
      <c r="E167" s="18">
        <f t="shared" ref="E167:N167" si="168">-SUM(E169:E170)</f>
        <v>0</v>
      </c>
      <c r="F167" s="18">
        <f t="shared" si="168"/>
        <v>0</v>
      </c>
      <c r="G167" s="18">
        <f t="shared" si="168"/>
        <v>0</v>
      </c>
      <c r="H167" s="18">
        <f t="shared" si="168"/>
        <v>0</v>
      </c>
      <c r="I167" s="51">
        <f t="shared" ref="I167" si="169">-SUM(I169:I170)</f>
        <v>0</v>
      </c>
      <c r="J167" s="18">
        <f t="shared" si="168"/>
        <v>0</v>
      </c>
      <c r="K167" s="18">
        <f t="shared" si="168"/>
        <v>0</v>
      </c>
      <c r="L167" s="18">
        <f t="shared" si="168"/>
        <v>0</v>
      </c>
      <c r="M167" s="18">
        <f t="shared" si="168"/>
        <v>0</v>
      </c>
      <c r="N167" s="51">
        <f t="shared" si="168"/>
        <v>0</v>
      </c>
      <c r="O167" s="18">
        <f t="shared" ref="O167:S167" si="170">-SUM(O169:O170)</f>
        <v>0</v>
      </c>
      <c r="P167" s="18">
        <f t="shared" si="170"/>
        <v>0</v>
      </c>
      <c r="Q167" s="18">
        <f t="shared" si="170"/>
        <v>0</v>
      </c>
      <c r="R167" s="18">
        <f t="shared" si="170"/>
        <v>0</v>
      </c>
      <c r="S167" s="51">
        <f t="shared" si="170"/>
        <v>0</v>
      </c>
      <c r="T167" s="18">
        <f t="shared" ref="T167:X167" si="171">-SUM(T169:T170)</f>
        <v>0</v>
      </c>
      <c r="U167" s="18">
        <f t="shared" si="171"/>
        <v>0</v>
      </c>
      <c r="V167" s="18">
        <f t="shared" si="171"/>
        <v>0</v>
      </c>
      <c r="W167" s="18">
        <f t="shared" si="171"/>
        <v>0</v>
      </c>
      <c r="X167" s="51">
        <f t="shared" si="171"/>
        <v>0</v>
      </c>
    </row>
    <row r="168" spans="1:24" outlineLevel="2" x14ac:dyDescent="0.3">
      <c r="B168" s="86"/>
      <c r="E168" s="17"/>
      <c r="F168" s="17"/>
      <c r="G168" s="17"/>
      <c r="H168" s="17"/>
      <c r="I168" s="50"/>
      <c r="J168" s="17"/>
      <c r="K168" s="17"/>
      <c r="L168" s="17"/>
      <c r="M168" s="17"/>
      <c r="N168" s="50"/>
      <c r="O168" s="17"/>
      <c r="P168" s="17"/>
      <c r="Q168" s="17"/>
      <c r="R168" s="17"/>
      <c r="S168" s="50"/>
      <c r="T168" s="17"/>
      <c r="U168" s="17"/>
      <c r="V168" s="17"/>
      <c r="W168" s="17"/>
      <c r="X168" s="50"/>
    </row>
    <row r="169" spans="1:24" outlineLevel="2" x14ac:dyDescent="0.3">
      <c r="B169" s="86" t="s">
        <v>18</v>
      </c>
      <c r="E169" s="17"/>
      <c r="F169" s="17"/>
      <c r="G169" s="17"/>
      <c r="H169" s="17"/>
      <c r="I169" s="50"/>
      <c r="J169" s="17"/>
      <c r="K169" s="17"/>
      <c r="L169" s="17"/>
      <c r="M169" s="17"/>
      <c r="N169" s="50"/>
      <c r="O169" s="17"/>
      <c r="P169" s="17"/>
      <c r="Q169" s="17"/>
      <c r="R169" s="17"/>
      <c r="S169" s="50"/>
      <c r="T169" s="17"/>
      <c r="U169" s="17"/>
      <c r="V169" s="17"/>
      <c r="W169" s="17"/>
      <c r="X169" s="50"/>
    </row>
    <row r="170" spans="1:24" outlineLevel="2" x14ac:dyDescent="0.3">
      <c r="B170" s="86" t="s">
        <v>18</v>
      </c>
      <c r="E170" s="17"/>
      <c r="F170" s="17"/>
      <c r="G170" s="17"/>
      <c r="H170" s="17"/>
      <c r="I170" s="50"/>
      <c r="J170" s="17"/>
      <c r="K170" s="17"/>
      <c r="L170" s="17"/>
      <c r="M170" s="17"/>
      <c r="N170" s="50"/>
      <c r="O170" s="17"/>
      <c r="P170" s="17"/>
      <c r="Q170" s="17"/>
      <c r="R170" s="17"/>
      <c r="S170" s="50"/>
      <c r="T170" s="17"/>
      <c r="U170" s="17"/>
      <c r="V170" s="17"/>
      <c r="W170" s="17"/>
      <c r="X170" s="50"/>
    </row>
    <row r="171" spans="1:24" outlineLevel="2" x14ac:dyDescent="0.3">
      <c r="B171" s="86"/>
      <c r="E171" s="17"/>
      <c r="F171" s="17"/>
      <c r="G171" s="17"/>
      <c r="H171" s="17"/>
      <c r="I171" s="50"/>
      <c r="J171" s="17"/>
      <c r="K171" s="17"/>
      <c r="L171" s="17"/>
      <c r="M171" s="17"/>
      <c r="N171" s="50"/>
      <c r="O171" s="17"/>
      <c r="P171" s="17"/>
      <c r="Q171" s="17"/>
      <c r="R171" s="17"/>
      <c r="S171" s="50"/>
      <c r="T171" s="17"/>
      <c r="U171" s="17"/>
      <c r="V171" s="17"/>
      <c r="W171" s="17"/>
      <c r="X171" s="50"/>
    </row>
    <row r="172" spans="1:24" s="76" customFormat="1" outlineLevel="1" x14ac:dyDescent="0.3">
      <c r="A172" s="23">
        <v>6</v>
      </c>
      <c r="B172" s="88" t="s">
        <v>55</v>
      </c>
      <c r="E172" s="18">
        <f t="shared" ref="E172:R172" si="172">-SUM(E174:E177)</f>
        <v>0</v>
      </c>
      <c r="F172" s="18">
        <f t="shared" si="172"/>
        <v>0</v>
      </c>
      <c r="G172" s="18">
        <f t="shared" si="172"/>
        <v>0</v>
      </c>
      <c r="H172" s="18">
        <f t="shared" si="172"/>
        <v>0</v>
      </c>
      <c r="I172" s="51">
        <f t="shared" ref="I172" si="173">-SUM(I174:I177)</f>
        <v>0</v>
      </c>
      <c r="J172" s="18">
        <f t="shared" si="172"/>
        <v>-50</v>
      </c>
      <c r="K172" s="18">
        <f t="shared" si="172"/>
        <v>-50</v>
      </c>
      <c r="L172" s="18">
        <f t="shared" si="172"/>
        <v>-50</v>
      </c>
      <c r="M172" s="18">
        <f t="shared" si="172"/>
        <v>-50</v>
      </c>
      <c r="N172" s="51">
        <f t="shared" si="172"/>
        <v>-200</v>
      </c>
      <c r="O172" s="18">
        <f t="shared" si="172"/>
        <v>-50</v>
      </c>
      <c r="P172" s="18">
        <f t="shared" si="172"/>
        <v>-50</v>
      </c>
      <c r="Q172" s="18">
        <f t="shared" si="172"/>
        <v>-50</v>
      </c>
      <c r="R172" s="18">
        <f t="shared" si="172"/>
        <v>-50</v>
      </c>
      <c r="S172" s="51">
        <f t="shared" ref="S172:W172" si="174">-SUM(S174:S177)</f>
        <v>-200</v>
      </c>
      <c r="T172" s="18">
        <f t="shared" si="174"/>
        <v>0</v>
      </c>
      <c r="U172" s="18">
        <f t="shared" si="174"/>
        <v>0</v>
      </c>
      <c r="V172" s="18">
        <f t="shared" si="174"/>
        <v>0</v>
      </c>
      <c r="W172" s="18">
        <f t="shared" si="174"/>
        <v>0</v>
      </c>
      <c r="X172" s="51">
        <f t="shared" ref="X172" si="175">-SUM(X174:X177)</f>
        <v>0</v>
      </c>
    </row>
    <row r="173" spans="1:24" outlineLevel="2" x14ac:dyDescent="0.3">
      <c r="B173" s="89"/>
      <c r="E173" s="17"/>
      <c r="F173" s="17"/>
      <c r="G173" s="17"/>
      <c r="H173" s="17"/>
      <c r="I173" s="50"/>
      <c r="J173" s="17"/>
      <c r="K173" s="17"/>
      <c r="L173" s="17"/>
      <c r="M173" s="17"/>
      <c r="N173" s="50"/>
      <c r="O173" s="17"/>
      <c r="P173" s="17"/>
      <c r="Q173" s="17"/>
      <c r="R173" s="17"/>
      <c r="S173" s="50"/>
      <c r="T173" s="17"/>
      <c r="U173" s="17"/>
      <c r="V173" s="17"/>
      <c r="W173" s="17"/>
      <c r="X173" s="50"/>
    </row>
    <row r="174" spans="1:24" outlineLevel="2" x14ac:dyDescent="0.3">
      <c r="B174" s="86" t="s">
        <v>56</v>
      </c>
      <c r="E174" s="17">
        <v>0</v>
      </c>
      <c r="F174" s="17">
        <v>0</v>
      </c>
      <c r="G174" s="17">
        <v>0</v>
      </c>
      <c r="H174" s="17">
        <v>0</v>
      </c>
      <c r="I174" s="50">
        <f t="shared" ref="I174:I177" si="176">+SUM(E174:H174)</f>
        <v>0</v>
      </c>
      <c r="J174" s="17">
        <v>50</v>
      </c>
      <c r="K174" s="17">
        <v>50</v>
      </c>
      <c r="L174" s="17">
        <v>50</v>
      </c>
      <c r="M174" s="17">
        <v>50</v>
      </c>
      <c r="N174" s="50">
        <f t="shared" ref="N174:N177" si="177">+SUM(J174:M174)</f>
        <v>200</v>
      </c>
      <c r="O174" s="17">
        <v>50</v>
      </c>
      <c r="P174" s="17">
        <v>50</v>
      </c>
      <c r="Q174" s="17">
        <v>50</v>
      </c>
      <c r="R174" s="17">
        <v>50</v>
      </c>
      <c r="S174" s="50">
        <f t="shared" ref="S174:S177" si="178">+SUM(O174:R174)</f>
        <v>200</v>
      </c>
      <c r="T174" s="17">
        <v>0</v>
      </c>
      <c r="U174" s="17">
        <v>0</v>
      </c>
      <c r="V174" s="17">
        <v>0</v>
      </c>
      <c r="W174" s="17">
        <v>0</v>
      </c>
      <c r="X174" s="50">
        <f t="shared" ref="X174:X177" si="179">+SUM(T174:W174)</f>
        <v>0</v>
      </c>
    </row>
    <row r="175" spans="1:24" outlineLevel="2" x14ac:dyDescent="0.3">
      <c r="B175" s="86" t="s">
        <v>18</v>
      </c>
      <c r="E175" s="17">
        <v>0</v>
      </c>
      <c r="F175" s="17">
        <v>0</v>
      </c>
      <c r="G175" s="17">
        <v>0</v>
      </c>
      <c r="H175" s="17">
        <v>0</v>
      </c>
      <c r="I175" s="50">
        <f t="shared" si="176"/>
        <v>0</v>
      </c>
      <c r="J175" s="17">
        <v>0</v>
      </c>
      <c r="K175" s="17">
        <v>0</v>
      </c>
      <c r="L175" s="17">
        <v>0</v>
      </c>
      <c r="M175" s="17">
        <v>0</v>
      </c>
      <c r="N175" s="50">
        <f t="shared" si="177"/>
        <v>0</v>
      </c>
      <c r="O175" s="17">
        <v>0</v>
      </c>
      <c r="P175" s="17">
        <v>0</v>
      </c>
      <c r="Q175" s="17">
        <v>0</v>
      </c>
      <c r="R175" s="17">
        <v>0</v>
      </c>
      <c r="S175" s="50">
        <f t="shared" si="178"/>
        <v>0</v>
      </c>
      <c r="T175" s="17">
        <v>0</v>
      </c>
      <c r="U175" s="17">
        <v>0</v>
      </c>
      <c r="V175" s="17">
        <v>0</v>
      </c>
      <c r="W175" s="17">
        <v>0</v>
      </c>
      <c r="X175" s="50">
        <f t="shared" si="179"/>
        <v>0</v>
      </c>
    </row>
    <row r="176" spans="1:24" outlineLevel="2" x14ac:dyDescent="0.3">
      <c r="B176" s="86" t="s">
        <v>18</v>
      </c>
      <c r="E176" s="17">
        <v>0</v>
      </c>
      <c r="F176" s="17">
        <v>0</v>
      </c>
      <c r="G176" s="17">
        <v>0</v>
      </c>
      <c r="H176" s="17">
        <v>0</v>
      </c>
      <c r="I176" s="50">
        <f t="shared" si="176"/>
        <v>0</v>
      </c>
      <c r="J176" s="17">
        <v>0</v>
      </c>
      <c r="K176" s="17">
        <v>0</v>
      </c>
      <c r="L176" s="17">
        <v>0</v>
      </c>
      <c r="M176" s="17">
        <v>0</v>
      </c>
      <c r="N176" s="50">
        <f t="shared" si="177"/>
        <v>0</v>
      </c>
      <c r="O176" s="17">
        <v>0</v>
      </c>
      <c r="P176" s="17">
        <v>0</v>
      </c>
      <c r="Q176" s="17">
        <v>0</v>
      </c>
      <c r="R176" s="17">
        <v>0</v>
      </c>
      <c r="S176" s="50">
        <f t="shared" si="178"/>
        <v>0</v>
      </c>
      <c r="T176" s="17">
        <v>0</v>
      </c>
      <c r="U176" s="17">
        <v>0</v>
      </c>
      <c r="V176" s="17">
        <v>0</v>
      </c>
      <c r="W176" s="17">
        <v>0</v>
      </c>
      <c r="X176" s="50">
        <f t="shared" si="179"/>
        <v>0</v>
      </c>
    </row>
    <row r="177" spans="1:24" outlineLevel="2" x14ac:dyDescent="0.3">
      <c r="B177" s="86" t="s">
        <v>18</v>
      </c>
      <c r="E177" s="17">
        <v>0</v>
      </c>
      <c r="F177" s="17">
        <v>0</v>
      </c>
      <c r="G177" s="17">
        <v>0</v>
      </c>
      <c r="H177" s="17">
        <v>0</v>
      </c>
      <c r="I177" s="50">
        <f t="shared" si="176"/>
        <v>0</v>
      </c>
      <c r="J177" s="17">
        <v>0</v>
      </c>
      <c r="K177" s="17">
        <v>0</v>
      </c>
      <c r="L177" s="17">
        <v>0</v>
      </c>
      <c r="M177" s="17">
        <v>0</v>
      </c>
      <c r="N177" s="50">
        <f t="shared" si="177"/>
        <v>0</v>
      </c>
      <c r="O177" s="17">
        <v>0</v>
      </c>
      <c r="P177" s="17">
        <v>0</v>
      </c>
      <c r="Q177" s="17">
        <v>0</v>
      </c>
      <c r="R177" s="17">
        <v>0</v>
      </c>
      <c r="S177" s="50">
        <f t="shared" si="178"/>
        <v>0</v>
      </c>
      <c r="T177" s="17">
        <v>0</v>
      </c>
      <c r="U177" s="17">
        <v>0</v>
      </c>
      <c r="V177" s="17">
        <v>0</v>
      </c>
      <c r="W177" s="17">
        <v>0</v>
      </c>
      <c r="X177" s="50">
        <f t="shared" si="179"/>
        <v>0</v>
      </c>
    </row>
    <row r="178" spans="1:24" outlineLevel="2" x14ac:dyDescent="0.3">
      <c r="B178" s="86"/>
      <c r="E178" s="17"/>
      <c r="F178" s="17"/>
      <c r="G178" s="17"/>
      <c r="H178" s="17"/>
      <c r="I178" s="50"/>
      <c r="J178" s="17"/>
      <c r="K178" s="17"/>
      <c r="L178" s="17"/>
      <c r="M178" s="17"/>
      <c r="N178" s="50"/>
      <c r="O178" s="17"/>
      <c r="P178" s="17"/>
      <c r="Q178" s="17"/>
      <c r="R178" s="17"/>
      <c r="S178" s="50"/>
      <c r="T178" s="17"/>
      <c r="U178" s="17"/>
      <c r="V178" s="17"/>
      <c r="W178" s="17"/>
      <c r="X178" s="50"/>
    </row>
    <row r="179" spans="1:24" outlineLevel="2" x14ac:dyDescent="0.3">
      <c r="B179" s="86"/>
      <c r="E179" s="17"/>
      <c r="F179" s="17"/>
      <c r="G179" s="17"/>
      <c r="H179" s="17"/>
      <c r="I179" s="50"/>
      <c r="J179" s="17"/>
      <c r="K179" s="17"/>
      <c r="L179" s="17"/>
      <c r="M179" s="17"/>
      <c r="N179" s="50"/>
      <c r="O179" s="17"/>
      <c r="P179" s="17"/>
      <c r="Q179" s="17"/>
      <c r="R179" s="17"/>
      <c r="S179" s="50"/>
      <c r="T179" s="17"/>
      <c r="U179" s="17"/>
      <c r="V179" s="17"/>
      <c r="W179" s="17"/>
      <c r="X179" s="50"/>
    </row>
    <row r="180" spans="1:24" s="76" customFormat="1" outlineLevel="1" x14ac:dyDescent="0.3">
      <c r="A180" s="23">
        <v>7</v>
      </c>
      <c r="B180" s="88" t="s">
        <v>27</v>
      </c>
      <c r="E180" s="18">
        <f t="shared" ref="E180:N180" si="180">-SUM(E182:E190)</f>
        <v>0</v>
      </c>
      <c r="F180" s="18">
        <f t="shared" si="180"/>
        <v>0</v>
      </c>
      <c r="G180" s="18">
        <f t="shared" si="180"/>
        <v>0</v>
      </c>
      <c r="H180" s="18">
        <f t="shared" si="180"/>
        <v>0</v>
      </c>
      <c r="I180" s="51">
        <f t="shared" ref="I180" si="181">-SUM(I182:I190)</f>
        <v>0</v>
      </c>
      <c r="J180" s="18">
        <f t="shared" si="180"/>
        <v>0</v>
      </c>
      <c r="K180" s="18">
        <f t="shared" si="180"/>
        <v>0</v>
      </c>
      <c r="L180" s="18">
        <f t="shared" si="180"/>
        <v>0</v>
      </c>
      <c r="M180" s="18">
        <f t="shared" si="180"/>
        <v>0</v>
      </c>
      <c r="N180" s="51">
        <f t="shared" si="180"/>
        <v>0</v>
      </c>
      <c r="O180" s="18">
        <f t="shared" ref="O180:R180" si="182">-SUM(O182:O190)</f>
        <v>0</v>
      </c>
      <c r="P180" s="18">
        <f t="shared" si="182"/>
        <v>0</v>
      </c>
      <c r="Q180" s="18">
        <f t="shared" si="182"/>
        <v>0</v>
      </c>
      <c r="R180" s="18">
        <f t="shared" si="182"/>
        <v>0</v>
      </c>
      <c r="S180" s="51">
        <f t="shared" ref="S180:W180" si="183">-SUM(S182:S190)</f>
        <v>0</v>
      </c>
      <c r="T180" s="18">
        <f t="shared" si="183"/>
        <v>0</v>
      </c>
      <c r="U180" s="18">
        <f t="shared" si="183"/>
        <v>0</v>
      </c>
      <c r="V180" s="18">
        <f t="shared" si="183"/>
        <v>0</v>
      </c>
      <c r="W180" s="18">
        <f t="shared" si="183"/>
        <v>0</v>
      </c>
      <c r="X180" s="51">
        <f t="shared" ref="X180" si="184">-SUM(X182:X190)</f>
        <v>0</v>
      </c>
    </row>
    <row r="181" spans="1:24" outlineLevel="2" x14ac:dyDescent="0.3">
      <c r="B181" s="86"/>
      <c r="E181" s="17"/>
      <c r="F181" s="17"/>
      <c r="G181" s="17"/>
      <c r="H181" s="17"/>
      <c r="I181" s="50"/>
      <c r="J181" s="17"/>
      <c r="K181" s="17"/>
      <c r="L181" s="17"/>
      <c r="M181" s="17"/>
      <c r="N181" s="50"/>
      <c r="O181" s="17"/>
      <c r="P181" s="17"/>
      <c r="Q181" s="17"/>
      <c r="R181" s="17"/>
      <c r="S181" s="50"/>
      <c r="T181" s="17"/>
      <c r="U181" s="17"/>
      <c r="V181" s="17"/>
      <c r="W181" s="17"/>
      <c r="X181" s="50"/>
    </row>
    <row r="182" spans="1:24" outlineLevel="2" x14ac:dyDescent="0.3">
      <c r="B182" s="86" t="s">
        <v>18</v>
      </c>
      <c r="E182" s="17"/>
      <c r="F182" s="17"/>
      <c r="G182" s="17"/>
      <c r="H182" s="17"/>
      <c r="I182" s="50"/>
      <c r="J182" s="17"/>
      <c r="K182" s="17"/>
      <c r="L182" s="17"/>
      <c r="M182" s="17"/>
      <c r="N182" s="50"/>
      <c r="O182" s="17"/>
      <c r="P182" s="17"/>
      <c r="Q182" s="17"/>
      <c r="R182" s="17"/>
      <c r="S182" s="50"/>
      <c r="T182" s="17"/>
      <c r="U182" s="17"/>
      <c r="V182" s="17"/>
      <c r="W182" s="17"/>
      <c r="X182" s="50"/>
    </row>
    <row r="183" spans="1:24" outlineLevel="2" x14ac:dyDescent="0.3">
      <c r="B183" s="86" t="s">
        <v>18</v>
      </c>
      <c r="E183" s="17"/>
      <c r="F183" s="17"/>
      <c r="G183" s="17"/>
      <c r="H183" s="17"/>
      <c r="I183" s="50"/>
      <c r="J183" s="17"/>
      <c r="K183" s="17"/>
      <c r="L183" s="17"/>
      <c r="M183" s="17"/>
      <c r="N183" s="50"/>
      <c r="O183" s="17"/>
      <c r="P183" s="17"/>
      <c r="Q183" s="17"/>
      <c r="R183" s="17"/>
      <c r="S183" s="50"/>
      <c r="T183" s="17"/>
      <c r="U183" s="17"/>
      <c r="V183" s="17"/>
      <c r="W183" s="17"/>
      <c r="X183" s="50"/>
    </row>
    <row r="184" spans="1:24" outlineLevel="2" x14ac:dyDescent="0.3">
      <c r="B184" s="86" t="s">
        <v>18</v>
      </c>
      <c r="E184" s="17"/>
      <c r="F184" s="17"/>
      <c r="G184" s="17"/>
      <c r="H184" s="17"/>
      <c r="I184" s="50"/>
      <c r="J184" s="17"/>
      <c r="K184" s="17"/>
      <c r="L184" s="17"/>
      <c r="M184" s="17"/>
      <c r="N184" s="50"/>
      <c r="O184" s="17"/>
      <c r="P184" s="17"/>
      <c r="Q184" s="17"/>
      <c r="R184" s="17"/>
      <c r="S184" s="50"/>
      <c r="T184" s="17"/>
      <c r="U184" s="17"/>
      <c r="V184" s="17"/>
      <c r="W184" s="17"/>
      <c r="X184" s="50"/>
    </row>
    <row r="185" spans="1:24" outlineLevel="2" x14ac:dyDescent="0.3">
      <c r="B185" s="86" t="s">
        <v>18</v>
      </c>
      <c r="E185" s="17"/>
      <c r="F185" s="17"/>
      <c r="G185" s="17"/>
      <c r="H185" s="17"/>
      <c r="I185" s="50"/>
      <c r="J185" s="17"/>
      <c r="K185" s="17"/>
      <c r="L185" s="17"/>
      <c r="M185" s="17"/>
      <c r="N185" s="50"/>
      <c r="O185" s="17"/>
      <c r="P185" s="17"/>
      <c r="Q185" s="17"/>
      <c r="R185" s="17"/>
      <c r="S185" s="50"/>
      <c r="T185" s="17"/>
      <c r="U185" s="17"/>
      <c r="V185" s="17"/>
      <c r="W185" s="17"/>
      <c r="X185" s="50"/>
    </row>
    <row r="186" spans="1:24" outlineLevel="2" x14ac:dyDescent="0.3">
      <c r="B186" s="86" t="s">
        <v>18</v>
      </c>
      <c r="E186" s="17"/>
      <c r="F186" s="17"/>
      <c r="G186" s="17"/>
      <c r="H186" s="17"/>
      <c r="I186" s="50"/>
      <c r="J186" s="17"/>
      <c r="K186" s="17"/>
      <c r="L186" s="17"/>
      <c r="M186" s="17"/>
      <c r="N186" s="50"/>
      <c r="O186" s="17"/>
      <c r="P186" s="17"/>
      <c r="Q186" s="17"/>
      <c r="R186" s="17"/>
      <c r="S186" s="50"/>
      <c r="T186" s="17"/>
      <c r="U186" s="17"/>
      <c r="V186" s="17"/>
      <c r="W186" s="17"/>
      <c r="X186" s="50"/>
    </row>
    <row r="187" spans="1:24" outlineLevel="2" x14ac:dyDescent="0.3">
      <c r="B187" s="86" t="s">
        <v>18</v>
      </c>
      <c r="E187" s="17"/>
      <c r="F187" s="17"/>
      <c r="G187" s="17"/>
      <c r="H187" s="17"/>
      <c r="I187" s="50"/>
      <c r="J187" s="17"/>
      <c r="K187" s="17"/>
      <c r="L187" s="17"/>
      <c r="M187" s="17"/>
      <c r="N187" s="50"/>
      <c r="O187" s="17"/>
      <c r="P187" s="17"/>
      <c r="Q187" s="17"/>
      <c r="R187" s="17"/>
      <c r="S187" s="50"/>
      <c r="T187" s="17"/>
      <c r="U187" s="17"/>
      <c r="V187" s="17"/>
      <c r="W187" s="17"/>
      <c r="X187" s="50"/>
    </row>
    <row r="188" spans="1:24" outlineLevel="2" x14ac:dyDescent="0.3">
      <c r="B188" s="86" t="s">
        <v>18</v>
      </c>
      <c r="E188" s="17"/>
      <c r="F188" s="17"/>
      <c r="G188" s="17"/>
      <c r="H188" s="17"/>
      <c r="I188" s="50"/>
      <c r="J188" s="17"/>
      <c r="K188" s="17"/>
      <c r="L188" s="17"/>
      <c r="M188" s="17"/>
      <c r="N188" s="50"/>
      <c r="O188" s="17"/>
      <c r="P188" s="17"/>
      <c r="Q188" s="17"/>
      <c r="R188" s="17"/>
      <c r="S188" s="50"/>
      <c r="T188" s="17"/>
      <c r="U188" s="17"/>
      <c r="V188" s="17"/>
      <c r="W188" s="17"/>
      <c r="X188" s="50"/>
    </row>
    <row r="189" spans="1:24" outlineLevel="2" x14ac:dyDescent="0.3">
      <c r="B189" s="86" t="s">
        <v>18</v>
      </c>
      <c r="E189" s="17"/>
      <c r="F189" s="17"/>
      <c r="G189" s="17"/>
      <c r="H189" s="17"/>
      <c r="I189" s="50"/>
      <c r="J189" s="17"/>
      <c r="K189" s="17"/>
      <c r="L189" s="17"/>
      <c r="M189" s="17"/>
      <c r="N189" s="50"/>
      <c r="O189" s="17"/>
      <c r="P189" s="17"/>
      <c r="Q189" s="17"/>
      <c r="R189" s="17"/>
      <c r="S189" s="50"/>
      <c r="T189" s="17"/>
      <c r="U189" s="17"/>
      <c r="V189" s="17"/>
      <c r="W189" s="17"/>
      <c r="X189" s="50"/>
    </row>
    <row r="190" spans="1:24" outlineLevel="2" x14ac:dyDescent="0.3">
      <c r="B190" s="86" t="s">
        <v>18</v>
      </c>
      <c r="E190" s="17"/>
      <c r="F190" s="17"/>
      <c r="G190" s="17"/>
      <c r="H190" s="17"/>
      <c r="I190" s="50"/>
      <c r="J190" s="17"/>
      <c r="K190" s="17"/>
      <c r="L190" s="17"/>
      <c r="M190" s="17"/>
      <c r="N190" s="50"/>
      <c r="O190" s="17"/>
      <c r="P190" s="17"/>
      <c r="Q190" s="17"/>
      <c r="R190" s="17"/>
      <c r="S190" s="50"/>
      <c r="T190" s="17"/>
      <c r="U190" s="17"/>
      <c r="V190" s="17"/>
      <c r="W190" s="17"/>
      <c r="X190" s="50"/>
    </row>
    <row r="191" spans="1:24" outlineLevel="2" x14ac:dyDescent="0.3">
      <c r="B191" s="86"/>
      <c r="E191" s="17"/>
      <c r="F191" s="17"/>
      <c r="G191" s="17"/>
      <c r="H191" s="17"/>
      <c r="I191" s="50"/>
      <c r="J191" s="17"/>
      <c r="K191" s="17"/>
      <c r="L191" s="17"/>
      <c r="M191" s="17"/>
      <c r="N191" s="50"/>
      <c r="O191" s="17"/>
      <c r="P191" s="17"/>
      <c r="Q191" s="17"/>
      <c r="R191" s="17"/>
      <c r="S191" s="50"/>
      <c r="T191" s="17"/>
      <c r="U191" s="17"/>
      <c r="V191" s="17"/>
      <c r="W191" s="17"/>
      <c r="X191" s="50"/>
    </row>
    <row r="192" spans="1:24" s="76" customFormat="1" outlineLevel="1" x14ac:dyDescent="0.3">
      <c r="A192" s="23">
        <v>8</v>
      </c>
      <c r="B192" s="88" t="s">
        <v>25</v>
      </c>
      <c r="E192" s="18">
        <f t="shared" ref="E192:X192" si="185">-SUM(E194:E196)</f>
        <v>-504.75549999999998</v>
      </c>
      <c r="F192" s="18">
        <f t="shared" si="185"/>
        <v>-504.75549999999998</v>
      </c>
      <c r="G192" s="18">
        <f t="shared" si="185"/>
        <v>-504.75549999999998</v>
      </c>
      <c r="H192" s="18">
        <f t="shared" si="185"/>
        <v>-504.75549999999998</v>
      </c>
      <c r="I192" s="51">
        <f t="shared" si="185"/>
        <v>-2019.0219999999999</v>
      </c>
      <c r="J192" s="18">
        <f t="shared" si="185"/>
        <v>-504.75549999999998</v>
      </c>
      <c r="K192" s="18">
        <f t="shared" si="185"/>
        <v>-504.75549999999998</v>
      </c>
      <c r="L192" s="18">
        <f t="shared" si="185"/>
        <v>-504.75549999999998</v>
      </c>
      <c r="M192" s="18">
        <f t="shared" si="185"/>
        <v>-504.75549999999998</v>
      </c>
      <c r="N192" s="51">
        <f t="shared" si="185"/>
        <v>-2019.0219999999999</v>
      </c>
      <c r="O192" s="18">
        <f t="shared" si="185"/>
        <v>-504.75549999999998</v>
      </c>
      <c r="P192" s="18">
        <f t="shared" si="185"/>
        <v>-504.75549999999998</v>
      </c>
      <c r="Q192" s="18">
        <f t="shared" si="185"/>
        <v>-504.75549999999998</v>
      </c>
      <c r="R192" s="18">
        <f t="shared" si="185"/>
        <v>-504.75549999999998</v>
      </c>
      <c r="S192" s="51">
        <f t="shared" si="185"/>
        <v>-2019.0219999999999</v>
      </c>
      <c r="T192" s="18">
        <f t="shared" si="185"/>
        <v>0</v>
      </c>
      <c r="U192" s="18">
        <f t="shared" si="185"/>
        <v>0</v>
      </c>
      <c r="V192" s="18">
        <f t="shared" si="185"/>
        <v>0</v>
      </c>
      <c r="W192" s="18">
        <f t="shared" si="185"/>
        <v>0</v>
      </c>
      <c r="X192" s="51">
        <f t="shared" si="185"/>
        <v>0</v>
      </c>
    </row>
    <row r="193" spans="1:24" outlineLevel="2" x14ac:dyDescent="0.3">
      <c r="B193" s="86"/>
      <c r="E193" s="17"/>
      <c r="F193" s="17"/>
      <c r="G193" s="17"/>
      <c r="H193" s="17"/>
      <c r="I193" s="50"/>
      <c r="J193" s="17"/>
      <c r="K193" s="17"/>
      <c r="L193" s="17"/>
      <c r="M193" s="17"/>
      <c r="N193" s="50"/>
      <c r="O193" s="17"/>
      <c r="P193" s="17"/>
      <c r="Q193" s="17"/>
      <c r="R193" s="17"/>
      <c r="S193" s="50"/>
      <c r="T193" s="17"/>
      <c r="U193" s="17"/>
      <c r="V193" s="17"/>
      <c r="W193" s="17"/>
      <c r="X193" s="50"/>
    </row>
    <row r="194" spans="1:24" outlineLevel="2" x14ac:dyDescent="0.3">
      <c r="B194" s="87" t="s">
        <v>64</v>
      </c>
      <c r="E194" s="17">
        <f t="shared" ref="E194:M194" si="186">(10095.11/60)*3</f>
        <v>504.75549999999998</v>
      </c>
      <c r="F194" s="17">
        <f t="shared" si="186"/>
        <v>504.75549999999998</v>
      </c>
      <c r="G194" s="17">
        <f t="shared" si="186"/>
        <v>504.75549999999998</v>
      </c>
      <c r="H194" s="17">
        <f t="shared" si="186"/>
        <v>504.75549999999998</v>
      </c>
      <c r="I194" s="50">
        <f t="shared" ref="I194:I196" si="187">+SUM(E194:H194)</f>
        <v>2019.0219999999999</v>
      </c>
      <c r="J194" s="17">
        <f t="shared" si="186"/>
        <v>504.75549999999998</v>
      </c>
      <c r="K194" s="17">
        <f t="shared" si="186"/>
        <v>504.75549999999998</v>
      </c>
      <c r="L194" s="17">
        <f t="shared" si="186"/>
        <v>504.75549999999998</v>
      </c>
      <c r="M194" s="17">
        <f t="shared" si="186"/>
        <v>504.75549999999998</v>
      </c>
      <c r="N194" s="50">
        <f t="shared" ref="N194:N196" si="188">+SUM(J194:M194)</f>
        <v>2019.0219999999999</v>
      </c>
      <c r="O194" s="17">
        <f t="shared" ref="O194:R194" si="189">(10095.11/60)*3</f>
        <v>504.75549999999998</v>
      </c>
      <c r="P194" s="17">
        <f t="shared" si="189"/>
        <v>504.75549999999998</v>
      </c>
      <c r="Q194" s="17">
        <f t="shared" si="189"/>
        <v>504.75549999999998</v>
      </c>
      <c r="R194" s="17">
        <f t="shared" si="189"/>
        <v>504.75549999999998</v>
      </c>
      <c r="S194" s="50">
        <f t="shared" ref="S194:S196" si="190">+SUM(O194:R194)</f>
        <v>2019.0219999999999</v>
      </c>
      <c r="T194" s="17">
        <v>0</v>
      </c>
      <c r="U194" s="17">
        <v>0</v>
      </c>
      <c r="V194" s="17">
        <v>0</v>
      </c>
      <c r="W194" s="17">
        <v>0</v>
      </c>
      <c r="X194" s="50">
        <f t="shared" ref="X194:X196" si="191">+SUM(T194:W194)</f>
        <v>0</v>
      </c>
    </row>
    <row r="195" spans="1:24" outlineLevel="2" x14ac:dyDescent="0.3">
      <c r="B195" s="87" t="s">
        <v>76</v>
      </c>
      <c r="E195" s="17">
        <v>0</v>
      </c>
      <c r="F195" s="17">
        <v>0</v>
      </c>
      <c r="G195" s="17">
        <v>0</v>
      </c>
      <c r="H195" s="17">
        <v>0</v>
      </c>
      <c r="I195" s="50">
        <f t="shared" si="187"/>
        <v>0</v>
      </c>
      <c r="J195" s="17">
        <v>0</v>
      </c>
      <c r="K195" s="17">
        <v>0</v>
      </c>
      <c r="L195" s="17">
        <v>0</v>
      </c>
      <c r="M195" s="17">
        <v>0</v>
      </c>
      <c r="N195" s="50">
        <f t="shared" si="188"/>
        <v>0</v>
      </c>
      <c r="O195" s="17">
        <v>0</v>
      </c>
      <c r="P195" s="17">
        <v>0</v>
      </c>
      <c r="Q195" s="17">
        <v>0</v>
      </c>
      <c r="R195" s="17">
        <v>0</v>
      </c>
      <c r="S195" s="50">
        <f t="shared" si="190"/>
        <v>0</v>
      </c>
      <c r="T195" s="17">
        <v>0</v>
      </c>
      <c r="U195" s="17">
        <v>0</v>
      </c>
      <c r="V195" s="17">
        <v>0</v>
      </c>
      <c r="W195" s="17">
        <v>0</v>
      </c>
      <c r="X195" s="50">
        <f t="shared" si="191"/>
        <v>0</v>
      </c>
    </row>
    <row r="196" spans="1:24" outlineLevel="2" x14ac:dyDescent="0.3">
      <c r="B196" s="87" t="s">
        <v>77</v>
      </c>
      <c r="E196" s="17">
        <v>0</v>
      </c>
      <c r="F196" s="17">
        <v>0</v>
      </c>
      <c r="G196" s="17">
        <v>0</v>
      </c>
      <c r="H196" s="17">
        <v>0</v>
      </c>
      <c r="I196" s="50">
        <f t="shared" si="187"/>
        <v>0</v>
      </c>
      <c r="J196" s="17">
        <v>0</v>
      </c>
      <c r="K196" s="17">
        <v>0</v>
      </c>
      <c r="L196" s="17">
        <v>0</v>
      </c>
      <c r="M196" s="17">
        <v>0</v>
      </c>
      <c r="N196" s="50">
        <f t="shared" si="188"/>
        <v>0</v>
      </c>
      <c r="O196" s="17">
        <v>0</v>
      </c>
      <c r="P196" s="17">
        <v>0</v>
      </c>
      <c r="Q196" s="17">
        <v>0</v>
      </c>
      <c r="R196" s="17">
        <v>0</v>
      </c>
      <c r="S196" s="50">
        <f t="shared" si="190"/>
        <v>0</v>
      </c>
      <c r="T196" s="17">
        <v>0</v>
      </c>
      <c r="U196" s="17">
        <v>0</v>
      </c>
      <c r="V196" s="17">
        <v>0</v>
      </c>
      <c r="W196" s="17">
        <v>0</v>
      </c>
      <c r="X196" s="50">
        <f t="shared" si="191"/>
        <v>0</v>
      </c>
    </row>
    <row r="197" spans="1:24" outlineLevel="2" x14ac:dyDescent="0.3">
      <c r="B197" s="86"/>
      <c r="E197" s="17"/>
      <c r="F197" s="17"/>
      <c r="G197" s="17"/>
      <c r="H197" s="17"/>
      <c r="I197" s="50"/>
      <c r="J197" s="17"/>
      <c r="K197" s="17"/>
      <c r="L197" s="17"/>
      <c r="M197" s="17"/>
      <c r="N197" s="50"/>
      <c r="O197" s="17"/>
      <c r="P197" s="17"/>
      <c r="Q197" s="17"/>
      <c r="R197" s="17"/>
      <c r="S197" s="50"/>
      <c r="T197" s="17"/>
      <c r="U197" s="17"/>
      <c r="V197" s="17"/>
      <c r="W197" s="17"/>
      <c r="X197" s="50"/>
    </row>
    <row r="198" spans="1:24" s="76" customFormat="1" outlineLevel="1" x14ac:dyDescent="0.3">
      <c r="A198" s="23">
        <v>9</v>
      </c>
      <c r="B198" s="88" t="s">
        <v>62</v>
      </c>
      <c r="E198" s="18">
        <f t="shared" ref="E198:R198" si="192">-SUM(E200:E200)</f>
        <v>0</v>
      </c>
      <c r="F198" s="18">
        <f t="shared" si="192"/>
        <v>0</v>
      </c>
      <c r="G198" s="18">
        <f t="shared" si="192"/>
        <v>0</v>
      </c>
      <c r="H198" s="18">
        <f t="shared" si="192"/>
        <v>0</v>
      </c>
      <c r="I198" s="51">
        <f t="shared" ref="I198" si="193">-SUM(I200:I200)</f>
        <v>0</v>
      </c>
      <c r="J198" s="18">
        <f t="shared" si="192"/>
        <v>0</v>
      </c>
      <c r="K198" s="18">
        <f t="shared" si="192"/>
        <v>0</v>
      </c>
      <c r="L198" s="18">
        <f t="shared" si="192"/>
        <v>0</v>
      </c>
      <c r="M198" s="18">
        <f t="shared" si="192"/>
        <v>-20000</v>
      </c>
      <c r="N198" s="51">
        <f t="shared" si="192"/>
        <v>-20000</v>
      </c>
      <c r="O198" s="18">
        <f t="shared" si="192"/>
        <v>0</v>
      </c>
      <c r="P198" s="18">
        <f t="shared" si="192"/>
        <v>0</v>
      </c>
      <c r="Q198" s="18">
        <f t="shared" si="192"/>
        <v>0</v>
      </c>
      <c r="R198" s="18">
        <f t="shared" si="192"/>
        <v>0</v>
      </c>
      <c r="S198" s="51">
        <f t="shared" ref="S198" si="194">-SUM(S200:S200)</f>
        <v>0</v>
      </c>
      <c r="T198" s="18">
        <f t="shared" ref="T198:W198" si="195">-SUM(T200:T200)</f>
        <v>0</v>
      </c>
      <c r="U198" s="18">
        <f t="shared" si="195"/>
        <v>0</v>
      </c>
      <c r="V198" s="18">
        <f t="shared" si="195"/>
        <v>0</v>
      </c>
      <c r="W198" s="18">
        <f t="shared" si="195"/>
        <v>0</v>
      </c>
      <c r="X198" s="51">
        <f t="shared" ref="X198" si="196">-SUM(X200:X200)</f>
        <v>0</v>
      </c>
    </row>
    <row r="199" spans="1:24" outlineLevel="2" x14ac:dyDescent="0.3">
      <c r="B199" s="87"/>
      <c r="E199" s="17"/>
      <c r="F199" s="17"/>
      <c r="G199" s="17"/>
      <c r="H199" s="17"/>
      <c r="I199" s="50"/>
      <c r="J199" s="17"/>
      <c r="K199" s="17"/>
      <c r="L199" s="17"/>
      <c r="M199" s="17"/>
      <c r="N199" s="50"/>
      <c r="O199" s="17"/>
      <c r="P199" s="17"/>
      <c r="Q199" s="17"/>
      <c r="R199" s="17"/>
      <c r="S199" s="50"/>
      <c r="T199" s="17"/>
      <c r="U199" s="17"/>
      <c r="V199" s="17"/>
      <c r="W199" s="17"/>
      <c r="X199" s="50"/>
    </row>
    <row r="200" spans="1:24" outlineLevel="2" x14ac:dyDescent="0.3">
      <c r="B200" s="87" t="s">
        <v>70</v>
      </c>
      <c r="E200" s="17">
        <v>0</v>
      </c>
      <c r="F200" s="17">
        <v>0</v>
      </c>
      <c r="G200" s="17">
        <v>0</v>
      </c>
      <c r="H200" s="17">
        <v>0</v>
      </c>
      <c r="I200" s="50">
        <f t="shared" ref="I200" si="197">+SUM(E200:H200)</f>
        <v>0</v>
      </c>
      <c r="J200" s="17">
        <v>0</v>
      </c>
      <c r="K200" s="17">
        <v>0</v>
      </c>
      <c r="L200" s="17">
        <v>0</v>
      </c>
      <c r="M200" s="17">
        <v>20000</v>
      </c>
      <c r="N200" s="50">
        <f t="shared" ref="N200" si="198">+SUM(J200:M200)</f>
        <v>20000</v>
      </c>
      <c r="O200" s="17">
        <v>0</v>
      </c>
      <c r="P200" s="17">
        <v>0</v>
      </c>
      <c r="Q200" s="17">
        <v>0</v>
      </c>
      <c r="R200" s="17">
        <v>0</v>
      </c>
      <c r="S200" s="50">
        <f t="shared" ref="S200" si="199">+SUM(O200:R200)</f>
        <v>0</v>
      </c>
      <c r="T200" s="17">
        <v>0</v>
      </c>
      <c r="U200" s="17">
        <v>0</v>
      </c>
      <c r="V200" s="17">
        <v>0</v>
      </c>
      <c r="W200" s="17">
        <v>0</v>
      </c>
      <c r="X200" s="50">
        <f t="shared" ref="X200" si="200">+SUM(T200:W200)</f>
        <v>0</v>
      </c>
    </row>
    <row r="201" spans="1:24" outlineLevel="2" x14ac:dyDescent="0.3">
      <c r="B201" s="86"/>
      <c r="E201" s="17"/>
      <c r="F201" s="17"/>
      <c r="G201" s="17"/>
      <c r="H201" s="17"/>
      <c r="I201" s="50"/>
      <c r="J201" s="17"/>
      <c r="K201" s="17"/>
      <c r="L201" s="17"/>
      <c r="M201" s="17"/>
      <c r="N201" s="50"/>
      <c r="O201" s="17"/>
      <c r="P201" s="17"/>
      <c r="Q201" s="17"/>
      <c r="R201" s="17"/>
      <c r="S201" s="50"/>
      <c r="T201" s="17"/>
      <c r="U201" s="17"/>
      <c r="V201" s="17"/>
      <c r="W201" s="17"/>
      <c r="X201" s="50"/>
    </row>
    <row r="202" spans="1:24" s="65" customFormat="1" outlineLevel="2" x14ac:dyDescent="0.3">
      <c r="A202" s="23">
        <v>10</v>
      </c>
      <c r="B202" s="88" t="s">
        <v>82</v>
      </c>
      <c r="E202" s="18">
        <f t="shared" ref="E202:R202" si="201">-SUM(E205)</f>
        <v>0</v>
      </c>
      <c r="F202" s="18">
        <f t="shared" si="201"/>
        <v>0</v>
      </c>
      <c r="G202" s="18">
        <f t="shared" si="201"/>
        <v>0</v>
      </c>
      <c r="H202" s="18">
        <f t="shared" si="201"/>
        <v>-2684.87</v>
      </c>
      <c r="I202" s="51">
        <f t="shared" si="201"/>
        <v>-2684.87</v>
      </c>
      <c r="J202" s="18">
        <f t="shared" si="201"/>
        <v>0</v>
      </c>
      <c r="K202" s="18">
        <f t="shared" si="201"/>
        <v>0</v>
      </c>
      <c r="L202" s="18">
        <f t="shared" si="201"/>
        <v>0</v>
      </c>
      <c r="M202" s="18">
        <f t="shared" si="201"/>
        <v>-10900.17</v>
      </c>
      <c r="N202" s="51">
        <f t="shared" si="201"/>
        <v>-10900.17</v>
      </c>
      <c r="O202" s="18">
        <f t="shared" si="201"/>
        <v>0</v>
      </c>
      <c r="P202" s="18">
        <f t="shared" si="201"/>
        <v>0</v>
      </c>
      <c r="Q202" s="18">
        <f t="shared" si="201"/>
        <v>0</v>
      </c>
      <c r="R202" s="18">
        <f t="shared" si="201"/>
        <v>-10900.17</v>
      </c>
      <c r="S202" s="51">
        <f t="shared" ref="S202" si="202">-SUM(S204)</f>
        <v>-10900.17</v>
      </c>
      <c r="T202" s="18">
        <f t="shared" ref="T202:W202" si="203">-SUM(T204)</f>
        <v>0</v>
      </c>
      <c r="U202" s="18">
        <f t="shared" si="203"/>
        <v>0</v>
      </c>
      <c r="V202" s="18">
        <f t="shared" si="203"/>
        <v>0</v>
      </c>
      <c r="W202" s="18">
        <f t="shared" si="203"/>
        <v>-10900.17</v>
      </c>
      <c r="X202" s="51">
        <f t="shared" ref="X202" si="204">-SUM(X204)</f>
        <v>-10900.17</v>
      </c>
    </row>
    <row r="203" spans="1:24" outlineLevel="2" x14ac:dyDescent="0.3">
      <c r="B203" s="86"/>
      <c r="E203" s="17"/>
      <c r="F203" s="17"/>
      <c r="G203" s="17"/>
      <c r="H203" s="17"/>
      <c r="I203" s="50"/>
      <c r="J203" s="17"/>
      <c r="K203" s="17"/>
      <c r="L203" s="17"/>
      <c r="M203" s="17"/>
      <c r="N203" s="50"/>
      <c r="O203" s="17"/>
      <c r="P203" s="17"/>
      <c r="Q203" s="17"/>
      <c r="R203" s="17"/>
      <c r="S203" s="50"/>
      <c r="T203" s="17"/>
      <c r="U203" s="17"/>
      <c r="V203" s="17"/>
      <c r="W203" s="17"/>
      <c r="X203" s="50"/>
    </row>
    <row r="204" spans="1:24" x14ac:dyDescent="0.3">
      <c r="A204" s="77"/>
      <c r="B204" s="86"/>
      <c r="S204" s="52">
        <f>+SUM(O205:R205)</f>
        <v>10900.17</v>
      </c>
      <c r="T204" s="22">
        <v>0</v>
      </c>
      <c r="U204" s="22">
        <v>0</v>
      </c>
      <c r="V204" s="22">
        <v>0</v>
      </c>
      <c r="W204" s="22">
        <v>10900.17</v>
      </c>
      <c r="X204" s="52">
        <f t="shared" ref="X204" si="205">+SUM(T204:W204)</f>
        <v>10900.17</v>
      </c>
    </row>
    <row r="205" spans="1:24" outlineLevel="2" x14ac:dyDescent="0.3">
      <c r="B205" s="87" t="s">
        <v>83</v>
      </c>
      <c r="C205" s="86"/>
      <c r="D205" s="86"/>
      <c r="E205" s="22">
        <v>0</v>
      </c>
      <c r="F205" s="22">
        <v>0</v>
      </c>
      <c r="G205" s="22">
        <v>0</v>
      </c>
      <c r="H205" s="22">
        <v>2684.87</v>
      </c>
      <c r="I205" s="52">
        <f t="shared" ref="I205" si="206">+SUM(E205:H205)</f>
        <v>2684.87</v>
      </c>
      <c r="J205" s="22">
        <v>0</v>
      </c>
      <c r="K205" s="22">
        <v>0</v>
      </c>
      <c r="L205" s="22">
        <v>0</v>
      </c>
      <c r="M205" s="22">
        <v>10900.17</v>
      </c>
      <c r="N205" s="52">
        <f t="shared" ref="N205" si="207">+SUM(J205:M205)</f>
        <v>10900.17</v>
      </c>
      <c r="O205" s="22">
        <v>0</v>
      </c>
      <c r="P205" s="22">
        <v>0</v>
      </c>
      <c r="Q205" s="22">
        <v>0</v>
      </c>
      <c r="R205" s="22">
        <v>10900.17</v>
      </c>
      <c r="S205" s="50"/>
      <c r="T205" s="17"/>
      <c r="U205" s="17"/>
      <c r="V205" s="17"/>
      <c r="W205" s="17"/>
      <c r="X205" s="50"/>
    </row>
    <row r="206" spans="1:24" s="74" customFormat="1" x14ac:dyDescent="0.3">
      <c r="A206" s="73"/>
      <c r="B206" s="62" t="s">
        <v>120</v>
      </c>
      <c r="E206" s="19">
        <f t="shared" ref="E206:X206" si="208">E120+E124+E156+E160+E167+E172+E180+E192+E198+E202</f>
        <v>-116891.2239</v>
      </c>
      <c r="F206" s="19">
        <f t="shared" si="208"/>
        <v>-86593.443899999998</v>
      </c>
      <c r="G206" s="19">
        <f t="shared" si="208"/>
        <v>-197719.01628095235</v>
      </c>
      <c r="H206" s="19">
        <f t="shared" si="208"/>
        <v>-350705.11199523805</v>
      </c>
      <c r="I206" s="19">
        <f t="shared" si="208"/>
        <v>-751908.79607619043</v>
      </c>
      <c r="J206" s="19">
        <f t="shared" si="208"/>
        <v>-190580.5162809524</v>
      </c>
      <c r="K206" s="19">
        <f t="shared" si="208"/>
        <v>-135892.63628095237</v>
      </c>
      <c r="L206" s="19">
        <f t="shared" si="208"/>
        <v>-267797.82628095237</v>
      </c>
      <c r="M206" s="19">
        <f t="shared" si="208"/>
        <v>-333103.00628095237</v>
      </c>
      <c r="N206" s="19">
        <f t="shared" si="208"/>
        <v>-927373.98512380954</v>
      </c>
      <c r="O206" s="19">
        <f t="shared" si="208"/>
        <v>-123224.11050000001</v>
      </c>
      <c r="P206" s="19">
        <f t="shared" si="208"/>
        <v>-69926.830499999996</v>
      </c>
      <c r="Q206" s="19">
        <f t="shared" si="208"/>
        <v>-182187.73050000001</v>
      </c>
      <c r="R206" s="19">
        <f t="shared" si="208"/>
        <v>-197734.11050000001</v>
      </c>
      <c r="S206" s="19">
        <f t="shared" si="208"/>
        <v>-573072.78200000001</v>
      </c>
      <c r="T206" s="19">
        <f t="shared" si="208"/>
        <v>-116669.35500000001</v>
      </c>
      <c r="U206" s="19">
        <f t="shared" si="208"/>
        <v>-69372.074999999997</v>
      </c>
      <c r="V206" s="19">
        <f t="shared" si="208"/>
        <v>-175632.97500000001</v>
      </c>
      <c r="W206" s="19">
        <f t="shared" si="208"/>
        <v>-202179.35500000001</v>
      </c>
      <c r="X206" s="19">
        <f t="shared" si="208"/>
        <v>-563853.76</v>
      </c>
    </row>
    <row r="207" spans="1:24" x14ac:dyDescent="0.3">
      <c r="E207" s="78"/>
      <c r="F207" s="78"/>
      <c r="G207" s="78"/>
      <c r="H207" s="78"/>
      <c r="I207" s="79"/>
      <c r="J207" s="78"/>
      <c r="K207" s="78"/>
      <c r="L207" s="78"/>
      <c r="M207" s="78"/>
      <c r="N207" s="79"/>
      <c r="O207" s="78"/>
      <c r="P207" s="78"/>
      <c r="Q207" s="27"/>
      <c r="R207" s="27"/>
      <c r="S207" s="79"/>
      <c r="T207" s="78"/>
      <c r="U207" s="78"/>
      <c r="V207" s="27"/>
      <c r="W207" s="27"/>
      <c r="X207" s="79"/>
    </row>
    <row r="208" spans="1:24" ht="15.6" x14ac:dyDescent="0.3">
      <c r="B208" s="80" t="s">
        <v>121</v>
      </c>
      <c r="C208" s="78"/>
      <c r="D208" s="78"/>
      <c r="E208" s="20">
        <f t="shared" ref="E208:X208" si="209">+E116+E206</f>
        <v>391984.46610000002</v>
      </c>
      <c r="F208" s="20">
        <f t="shared" si="209"/>
        <v>-86593.443899999998</v>
      </c>
      <c r="G208" s="20">
        <f t="shared" si="209"/>
        <v>-197719.01628095235</v>
      </c>
      <c r="H208" s="28">
        <f t="shared" si="209"/>
        <v>-350705.11199523805</v>
      </c>
      <c r="I208" s="34">
        <f t="shared" si="209"/>
        <v>-243033.10607619042</v>
      </c>
      <c r="J208" s="20">
        <f t="shared" si="209"/>
        <v>-68850.521041821979</v>
      </c>
      <c r="K208" s="20">
        <f t="shared" si="209"/>
        <v>-14162.641041821946</v>
      </c>
      <c r="L208" s="20">
        <f t="shared" si="209"/>
        <v>-146067.83104182195</v>
      </c>
      <c r="M208" s="20">
        <f t="shared" si="209"/>
        <v>-211373.01104182194</v>
      </c>
      <c r="N208" s="34">
        <f t="shared" si="209"/>
        <v>-440454.00416728784</v>
      </c>
      <c r="O208" s="20">
        <f t="shared" si="209"/>
        <v>-123224.11050000001</v>
      </c>
      <c r="P208" s="20">
        <f t="shared" si="209"/>
        <v>-69926.830499999996</v>
      </c>
      <c r="Q208" s="20">
        <f t="shared" si="209"/>
        <v>-182187.73050000001</v>
      </c>
      <c r="R208" s="20">
        <f t="shared" si="209"/>
        <v>-197734.11050000001</v>
      </c>
      <c r="S208" s="34">
        <f t="shared" si="209"/>
        <v>-573072.78200000001</v>
      </c>
      <c r="T208" s="20">
        <f t="shared" si="209"/>
        <v>-116669.35500000001</v>
      </c>
      <c r="U208" s="20">
        <f t="shared" si="209"/>
        <v>-69372.074999999997</v>
      </c>
      <c r="V208" s="20">
        <f t="shared" si="209"/>
        <v>-175632.97500000001</v>
      </c>
      <c r="W208" s="20">
        <f t="shared" si="209"/>
        <v>-202179.35500000001</v>
      </c>
      <c r="X208" s="34">
        <f t="shared" si="209"/>
        <v>-563853.76</v>
      </c>
    </row>
    <row r="209" spans="1:24" x14ac:dyDescent="0.3">
      <c r="E209" s="17"/>
      <c r="F209" s="17"/>
      <c r="G209" s="17"/>
      <c r="H209" s="17"/>
      <c r="I209" s="50"/>
      <c r="J209" s="17"/>
      <c r="K209" s="17"/>
      <c r="L209" s="17"/>
      <c r="M209" s="17"/>
      <c r="N209" s="50"/>
      <c r="O209" s="17"/>
      <c r="P209" s="17"/>
      <c r="Q209" s="17"/>
      <c r="R209" s="17"/>
      <c r="S209" s="50"/>
      <c r="T209" s="17"/>
      <c r="U209" s="17"/>
      <c r="V209" s="17"/>
      <c r="W209" s="17"/>
      <c r="X209" s="50"/>
    </row>
    <row r="210" spans="1:24" ht="15.6" x14ac:dyDescent="0.3">
      <c r="B210" s="80" t="s">
        <v>116</v>
      </c>
      <c r="C210" s="78"/>
      <c r="D210" s="26">
        <f>1246111.92+620000</f>
        <v>1866111.92</v>
      </c>
      <c r="E210" s="26">
        <f>E208+D210</f>
        <v>2258096.3860999998</v>
      </c>
      <c r="F210" s="26">
        <f t="shared" ref="F210:H210" si="210">F208+E210</f>
        <v>2171502.9421999999</v>
      </c>
      <c r="G210" s="26">
        <f t="shared" si="210"/>
        <v>1973783.9259190476</v>
      </c>
      <c r="H210" s="26">
        <f t="shared" si="210"/>
        <v>1623078.8139238094</v>
      </c>
      <c r="I210" s="26">
        <f>+H210</f>
        <v>1623078.8139238094</v>
      </c>
      <c r="J210" s="26">
        <f>J208+H210</f>
        <v>1554228.2928819875</v>
      </c>
      <c r="K210" s="26">
        <f>K208+J210</f>
        <v>1540065.6518401655</v>
      </c>
      <c r="L210" s="26">
        <f>L208+K210</f>
        <v>1393997.8207983435</v>
      </c>
      <c r="M210" s="26">
        <f>M208+L210</f>
        <v>1182624.8097565216</v>
      </c>
      <c r="N210" s="26">
        <f>+M210</f>
        <v>1182624.8097565216</v>
      </c>
      <c r="O210" s="26">
        <f>O208+M210</f>
        <v>1059400.6992565216</v>
      </c>
      <c r="P210" s="26">
        <f>P208+O210</f>
        <v>989473.86875652161</v>
      </c>
      <c r="Q210" s="26">
        <f t="shared" ref="Q210:R210" si="211">Q208+P210</f>
        <v>807286.13825652166</v>
      </c>
      <c r="R210" s="26">
        <f t="shared" si="211"/>
        <v>609552.02775652171</v>
      </c>
      <c r="S210" s="26">
        <f>+R210</f>
        <v>609552.02775652171</v>
      </c>
      <c r="T210" s="26">
        <f>T208+R210</f>
        <v>492882.67275652173</v>
      </c>
      <c r="U210" s="26">
        <f>U208+T210</f>
        <v>423510.59775652172</v>
      </c>
      <c r="V210" s="26">
        <f t="shared" ref="V210:W210" si="212">V208+U210</f>
        <v>247877.62275652171</v>
      </c>
      <c r="W210" s="26">
        <f t="shared" si="212"/>
        <v>45698.267756521702</v>
      </c>
      <c r="X210" s="26">
        <f>+W210</f>
        <v>45698.267756521702</v>
      </c>
    </row>
    <row r="212" spans="1:24" x14ac:dyDescent="0.3">
      <c r="E212" s="17"/>
      <c r="F212" s="17"/>
      <c r="G212" s="17"/>
      <c r="H212" s="17"/>
      <c r="I212" s="50"/>
      <c r="J212" s="17"/>
      <c r="K212" s="17"/>
      <c r="L212" s="17"/>
      <c r="M212" s="17"/>
      <c r="N212" s="50"/>
      <c r="O212" s="17"/>
      <c r="P212" s="17"/>
      <c r="Q212" s="17"/>
      <c r="R212" s="17"/>
      <c r="S212" s="50"/>
      <c r="T212" s="17"/>
      <c r="U212" s="17"/>
      <c r="V212" s="17"/>
      <c r="W212" s="17"/>
      <c r="X212" s="50"/>
    </row>
    <row r="213" spans="1:24" s="65" customFormat="1" x14ac:dyDescent="0.3">
      <c r="A213" s="23">
        <v>11</v>
      </c>
      <c r="B213" s="75" t="s">
        <v>79</v>
      </c>
      <c r="E213" s="18"/>
      <c r="F213" s="18"/>
      <c r="G213" s="18"/>
      <c r="H213" s="18"/>
      <c r="I213" s="51"/>
      <c r="J213" s="18"/>
      <c r="K213" s="18"/>
      <c r="L213" s="18"/>
      <c r="M213" s="18"/>
      <c r="N213" s="51"/>
      <c r="O213" s="18"/>
      <c r="P213" s="18"/>
      <c r="Q213" s="18"/>
      <c r="R213" s="18"/>
      <c r="S213" s="51"/>
      <c r="T213" s="18"/>
      <c r="U213" s="18"/>
      <c r="V213" s="18"/>
      <c r="W213" s="18"/>
      <c r="X213" s="51"/>
    </row>
    <row r="214" spans="1:24" x14ac:dyDescent="0.3">
      <c r="A214" s="77"/>
      <c r="B214" s="81"/>
      <c r="E214" s="17"/>
      <c r="F214" s="17"/>
      <c r="G214" s="17"/>
      <c r="H214" s="17"/>
      <c r="I214" s="50"/>
      <c r="J214" s="17"/>
      <c r="K214" s="17"/>
      <c r="L214" s="17"/>
      <c r="M214" s="17"/>
      <c r="N214" s="50"/>
      <c r="O214" s="17"/>
      <c r="P214" s="17"/>
      <c r="Q214" s="17"/>
      <c r="R214" s="17"/>
      <c r="S214" s="50"/>
      <c r="T214" s="17"/>
      <c r="U214" s="17"/>
      <c r="V214" s="17"/>
      <c r="W214" s="17"/>
      <c r="X214" s="50"/>
    </row>
    <row r="215" spans="1:24" ht="13.8" hidden="1" outlineLevel="2" thickBot="1" x14ac:dyDescent="0.35">
      <c r="A215" s="77"/>
      <c r="B215" s="82" t="s">
        <v>81</v>
      </c>
      <c r="C215" s="83"/>
      <c r="D215" s="83"/>
      <c r="E215" s="41">
        <v>0</v>
      </c>
      <c r="F215" s="41">
        <v>0</v>
      </c>
      <c r="G215" s="41">
        <v>0</v>
      </c>
      <c r="H215" s="42">
        <v>0</v>
      </c>
      <c r="I215" s="37">
        <f t="shared" ref="I215:I216" si="213">+SUM(E215:H215)</f>
        <v>0</v>
      </c>
      <c r="J215" s="41" t="e">
        <f>(115902093.132127-1400000-#REF!-#REF!-$J$42)/4</f>
        <v>#REF!</v>
      </c>
      <c r="K215" s="41" t="e">
        <f>(115902093.132127-1400000-#REF!-#REF!-K42)/4</f>
        <v>#REF!</v>
      </c>
      <c r="L215" s="41" t="e">
        <f>(115902093.132127-1400000-#REF!-#REF!-L42)/4</f>
        <v>#REF!</v>
      </c>
      <c r="M215" s="41" t="e">
        <f>(115902093.132127-1400000-#REF!-#REF!-M42)/4</f>
        <v>#REF!</v>
      </c>
      <c r="N215" s="39" t="e">
        <f t="shared" ref="N215:N216" si="214">+SUM(J215:M215)</f>
        <v>#REF!</v>
      </c>
      <c r="O215" s="40">
        <v>0</v>
      </c>
      <c r="P215" s="41">
        <v>0</v>
      </c>
      <c r="Q215" s="41">
        <v>0</v>
      </c>
      <c r="R215" s="42">
        <v>0</v>
      </c>
      <c r="S215" s="37">
        <f t="shared" ref="S215:S216" si="215">+SUM(O215:R215)</f>
        <v>0</v>
      </c>
      <c r="T215" s="40">
        <v>0</v>
      </c>
      <c r="U215" s="41">
        <v>0</v>
      </c>
      <c r="V215" s="41">
        <v>0</v>
      </c>
      <c r="W215" s="42">
        <v>0</v>
      </c>
      <c r="X215" s="37">
        <f t="shared" ref="X215:X216" si="216">+SUM(T215:W215)</f>
        <v>0</v>
      </c>
    </row>
    <row r="216" spans="1:24" ht="13.8" hidden="1" outlineLevel="2" thickBot="1" x14ac:dyDescent="0.35">
      <c r="A216" s="77"/>
      <c r="B216" s="84" t="s">
        <v>80</v>
      </c>
      <c r="C216" s="85"/>
      <c r="D216" s="85"/>
      <c r="E216" s="41">
        <v>0</v>
      </c>
      <c r="F216" s="41">
        <v>0</v>
      </c>
      <c r="G216" s="41">
        <v>0</v>
      </c>
      <c r="H216" s="42">
        <v>0</v>
      </c>
      <c r="I216" s="39">
        <f t="shared" si="213"/>
        <v>0</v>
      </c>
      <c r="J216" s="41" t="e">
        <f>J215</f>
        <v>#REF!</v>
      </c>
      <c r="K216" s="41" t="e">
        <f t="shared" ref="K216:M216" si="217">K215</f>
        <v>#REF!</v>
      </c>
      <c r="L216" s="41" t="e">
        <f t="shared" si="217"/>
        <v>#REF!</v>
      </c>
      <c r="M216" s="41" t="e">
        <f t="shared" si="217"/>
        <v>#REF!</v>
      </c>
      <c r="N216" s="38" t="e">
        <f t="shared" si="214"/>
        <v>#REF!</v>
      </c>
      <c r="O216" s="35">
        <v>0</v>
      </c>
      <c r="P216" s="35">
        <v>0</v>
      </c>
      <c r="Q216" s="35">
        <v>0</v>
      </c>
      <c r="R216" s="36">
        <v>0</v>
      </c>
      <c r="S216" s="39">
        <f t="shared" si="215"/>
        <v>0</v>
      </c>
      <c r="T216" s="35">
        <v>0</v>
      </c>
      <c r="U216" s="35">
        <v>0</v>
      </c>
      <c r="V216" s="35">
        <v>0</v>
      </c>
      <c r="W216" s="36">
        <v>0</v>
      </c>
      <c r="X216" s="39">
        <f t="shared" si="216"/>
        <v>0</v>
      </c>
    </row>
    <row r="217" spans="1:24" collapsed="1" x14ac:dyDescent="0.3">
      <c r="I217" s="50"/>
    </row>
  </sheetData>
  <phoneticPr fontId="14" type="noConversion"/>
  <pageMargins left="0.7" right="0.7" top="0.75" bottom="0.75" header="0.3" footer="0.3"/>
  <pageSetup paperSize="8" scale="56" orientation="landscape" r:id="rId1"/>
  <customProperties>
    <customPr name="OrphanNamesChecke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33156-E9F7-4D7A-BB01-821D4648DE09}">
  <dimension ref="A1"/>
  <sheetViews>
    <sheetView workbookViewId="0">
      <selection activeCell="E24" sqref="E24"/>
    </sheetView>
  </sheetViews>
  <sheetFormatPr defaultRowHeight="14.4" x14ac:dyDescent="0.3"/>
  <sheetData/>
  <pageMargins left="0.7" right="0.7" top="0.75" bottom="0.75" header="0.3" footer="0.3"/>
  <customProperties>
    <customPr name="OrphanNamesChecke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3762D-63DD-4392-B7FC-8DF7D2E72CC6}">
  <dimension ref="B8:P47"/>
  <sheetViews>
    <sheetView topLeftCell="A9" zoomScale="120" zoomScaleNormal="120" workbookViewId="0">
      <selection activeCell="J21" sqref="J21"/>
    </sheetView>
  </sheetViews>
  <sheetFormatPr defaultColWidth="8.6640625" defaultRowHeight="13.2" x14ac:dyDescent="0.25"/>
  <cols>
    <col min="1" max="1" width="8.6640625" style="1"/>
    <col min="2" max="2" width="21.6640625" style="1" customWidth="1"/>
    <col min="3" max="8" width="17.44140625" style="5" customWidth="1"/>
    <col min="9" max="9" width="13.44140625" style="5" bestFit="1" customWidth="1"/>
    <col min="10" max="10" width="12.109375" style="5" bestFit="1" customWidth="1"/>
    <col min="11" max="11" width="14.33203125" style="5" bestFit="1" customWidth="1"/>
    <col min="12" max="12" width="13.88671875" style="1" bestFit="1" customWidth="1"/>
    <col min="13" max="13" width="11.6640625" style="1" bestFit="1" customWidth="1"/>
    <col min="14" max="14" width="15.33203125" style="1" bestFit="1" customWidth="1"/>
    <col min="15" max="16384" width="8.6640625" style="1"/>
  </cols>
  <sheetData>
    <row r="8" spans="2:16" ht="17.399999999999999" x14ac:dyDescent="0.3">
      <c r="B8" s="15"/>
      <c r="C8" s="93" t="s">
        <v>89</v>
      </c>
      <c r="D8" s="94"/>
      <c r="E8" s="94"/>
      <c r="F8" s="94"/>
      <c r="G8" s="94"/>
      <c r="H8" s="94"/>
      <c r="I8" s="29"/>
      <c r="J8" s="29"/>
      <c r="K8" s="29"/>
      <c r="L8" s="29"/>
      <c r="M8" s="29"/>
      <c r="N8" s="29"/>
    </row>
    <row r="9" spans="2:16" ht="14.4" x14ac:dyDescent="0.3">
      <c r="B9" s="14" t="s">
        <v>28</v>
      </c>
      <c r="C9" s="10" t="s">
        <v>92</v>
      </c>
      <c r="D9" s="10" t="s">
        <v>94</v>
      </c>
      <c r="E9" s="10" t="s">
        <v>86</v>
      </c>
      <c r="F9" s="10" t="s">
        <v>87</v>
      </c>
      <c r="G9" s="10" t="s">
        <v>88</v>
      </c>
      <c r="H9" s="10" t="s">
        <v>93</v>
      </c>
      <c r="I9" s="29"/>
      <c r="J9" s="29"/>
      <c r="K9" s="29"/>
      <c r="L9" s="29"/>
      <c r="M9" s="29"/>
      <c r="N9" s="29"/>
      <c r="O9" s="29"/>
      <c r="P9" s="29"/>
    </row>
    <row r="10" spans="2:16" ht="14.4" x14ac:dyDescent="0.3">
      <c r="B10" s="1" t="s">
        <v>7</v>
      </c>
      <c r="C10" s="24">
        <v>390000</v>
      </c>
      <c r="D10" s="24">
        <v>620000.5</v>
      </c>
      <c r="E10" s="24">
        <f>SUM('Budget 3M'!E116:H116)</f>
        <v>508875.69</v>
      </c>
      <c r="F10" s="17">
        <f>SUM('Budget 3M'!J116:M116)</f>
        <v>486919.9809565217</v>
      </c>
      <c r="G10" s="17" t="e">
        <f>+SUM('Budget 3M'!#REF!)</f>
        <v>#REF!</v>
      </c>
      <c r="H10" s="17" t="e">
        <f>+Tabella1[[#This Row],[2022]]+Tabella1[[#This Row],[2023*]]+Tabella1[[#This Row],[2024]]+Tabella1[[#This Row],[2025]]+Tabella1[[#This Row],[2026]]</f>
        <v>#REF!</v>
      </c>
      <c r="I10" s="29"/>
      <c r="J10" s="29"/>
      <c r="K10" s="29"/>
      <c r="L10" s="29"/>
      <c r="M10" s="29"/>
      <c r="N10" s="29"/>
      <c r="O10" s="29"/>
      <c r="P10" s="29"/>
    </row>
    <row r="11" spans="2:16" ht="14.4" x14ac:dyDescent="0.3">
      <c r="B11" s="1" t="s">
        <v>21</v>
      </c>
      <c r="C11" s="24">
        <v>-4531</v>
      </c>
      <c r="D11" s="24">
        <v>-140503.94</v>
      </c>
      <c r="E11" s="24">
        <f>+SUM('Budget 3M'!E206:H206)</f>
        <v>-751908.79607619043</v>
      </c>
      <c r="F11" s="17">
        <f>+SUM('Budget 3M'!J206:M206)</f>
        <v>-927373.98512380943</v>
      </c>
      <c r="G11" s="17">
        <f>+SUM('Budget 3M'!O206:R206)</f>
        <v>-573072.78200000001</v>
      </c>
      <c r="H11" s="17">
        <f>+Tabella1[[#This Row],[2022]]+Tabella1[[#This Row],[2023*]]+Tabella1[[#This Row],[2024]]+Tabella1[[#This Row],[2025]]+Tabella1[[#This Row],[2026]]</f>
        <v>-2397390.5031999997</v>
      </c>
      <c r="I11" s="29"/>
      <c r="J11" s="29"/>
      <c r="K11" s="29"/>
      <c r="L11" s="29"/>
      <c r="M11" s="29"/>
      <c r="N11" s="29"/>
      <c r="O11" s="29"/>
      <c r="P11" s="29"/>
    </row>
    <row r="12" spans="2:16" ht="14.4" x14ac:dyDescent="0.3">
      <c r="B12" s="13" t="s">
        <v>29</v>
      </c>
      <c r="C12" s="25">
        <f>SUBTOTAL(109,Tabella1[2022])</f>
        <v>385469</v>
      </c>
      <c r="D12" s="25">
        <f>SUBTOTAL(109,Tabella1[2023*])</f>
        <v>479496.56</v>
      </c>
      <c r="E12" s="25">
        <f>SUBTOTAL(109,Tabella1[2024])</f>
        <v>-243033.10607619042</v>
      </c>
      <c r="F12" s="21">
        <f>SUBTOTAL(109,Tabella1[2025])</f>
        <v>-440454.00416728773</v>
      </c>
      <c r="G12" s="21" t="e">
        <f>SUBTOTAL(109,Tabella1[2026])</f>
        <v>#REF!</v>
      </c>
      <c r="H12" s="21" t="e">
        <f>+H10+H11</f>
        <v>#REF!</v>
      </c>
      <c r="I12" s="29"/>
      <c r="J12" s="29"/>
      <c r="K12" s="29"/>
      <c r="L12" s="29"/>
      <c r="M12" s="29"/>
      <c r="N12" s="29"/>
      <c r="O12" s="29"/>
      <c r="P12" s="29"/>
    </row>
    <row r="14" spans="2:16" x14ac:dyDescent="0.25">
      <c r="B14" s="1" t="s">
        <v>95</v>
      </c>
      <c r="F14" s="17"/>
      <c r="G14" s="17"/>
      <c r="H14" s="17"/>
      <c r="I14" s="17"/>
      <c r="J14" s="17"/>
    </row>
    <row r="45" spans="2:5" ht="17.399999999999999" x14ac:dyDescent="0.3">
      <c r="B45" s="15"/>
      <c r="C45" s="90" t="s">
        <v>90</v>
      </c>
      <c r="D45" s="91"/>
      <c r="E45" s="92"/>
    </row>
    <row r="46" spans="2:5" x14ac:dyDescent="0.25">
      <c r="B46" s="14" t="s">
        <v>28</v>
      </c>
      <c r="C46" s="33" t="s">
        <v>86</v>
      </c>
      <c r="D46" s="33" t="s">
        <v>87</v>
      </c>
      <c r="E46" s="33" t="s">
        <v>88</v>
      </c>
    </row>
    <row r="47" spans="2:5" x14ac:dyDescent="0.25">
      <c r="B47" s="30" t="s">
        <v>91</v>
      </c>
      <c r="C47" s="30" t="e">
        <f>+SUM('Budget 3M'!#REF!)</f>
        <v>#REF!</v>
      </c>
      <c r="D47" s="31" t="e">
        <f>+'Budget 3M'!#REF!</f>
        <v>#REF!</v>
      </c>
      <c r="E47" s="32" t="e">
        <f>+'Budget 3M'!#REF!</f>
        <v>#REF!</v>
      </c>
    </row>
  </sheetData>
  <mergeCells count="2">
    <mergeCell ref="C45:E45"/>
    <mergeCell ref="C8:H8"/>
  </mergeCells>
  <pageMargins left="0.7" right="0.7" top="0.75" bottom="0.75" header="0.3" footer="0.3"/>
  <pageSetup paperSize="9" orientation="portrait" r:id="rId1"/>
  <customProperties>
    <customPr name="OrphanNamesChecked" r:id="rId2"/>
  </customProperties>
  <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datasnipper xmlns="http://datasnipper" workbookId="7cf937dc-41d9-4cd6-98f3-de069f97573d" dataSnipperSheetDeleted="false" guid="2786b885-7176-4fda-87ba-23fc54c4b268" revision="2">
  <settings xmlns="" guid="19f49dd2-605c-436f-8416-ef2c387993be">
    <setting type="boolean" value="True" name="embed-documents" guid="2f23b82d-35ce-4efa-b125-30cca91e1b6b"/>
  </settings>
</datasnipper>
</file>

<file path=customXml/itemProps1.xml><?xml version="1.0" encoding="utf-8"?>
<ds:datastoreItem xmlns:ds="http://schemas.openxmlformats.org/officeDocument/2006/customXml" ds:itemID="{188B5CD2-6CA0-432D-A73D-5588B91A308A}">
  <ds:schemaRefs>
    <ds:schemaRef ds:uri="http://datasnipper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Budget 3M</vt:lpstr>
      <vt:lpstr>Sheet1</vt:lpstr>
      <vt:lpstr>Recap&amp;Charts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Verrelli</dc:creator>
  <cp:lastModifiedBy>Del Bello Adele</cp:lastModifiedBy>
  <cp:lastPrinted>2024-09-25T15:08:53Z</cp:lastPrinted>
  <dcterms:created xsi:type="dcterms:W3CDTF">2023-03-01T11:02:37Z</dcterms:created>
  <dcterms:modified xsi:type="dcterms:W3CDTF">2024-10-25T12:01:33Z</dcterms:modified>
</cp:coreProperties>
</file>